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esktop\カウントダウン時計と差異分析ツール\"/>
    </mc:Choice>
  </mc:AlternateContent>
  <xr:revisionPtr revIDLastSave="0" documentId="13_ncr:1_{0C86C0AC-6C99-4747-838E-EA444B92011D}" xr6:coauthVersionLast="47" xr6:coauthVersionMax="47" xr10:uidLastSave="{00000000-0000-0000-0000-000000000000}"/>
  <bookViews>
    <workbookView xWindow="-108" yWindow="-108" windowWidth="23256" windowHeight="12456" activeTab="1" xr2:uid="{8D087426-D0B8-4FAD-B0FB-05070E268CF6}"/>
  </bookViews>
  <sheets>
    <sheet name="ネットアップ用" sheetId="4" r:id="rId1"/>
    <sheet name="県移動調査" sheetId="3" r:id="rId2"/>
    <sheet name="資料①-季節指数" sheetId="2" r:id="rId3"/>
    <sheet name="資料②-相関関係" sheetId="5" r:id="rId4"/>
    <sheet name="資料③-相関関係-2" sheetId="9" r:id="rId5"/>
  </sheets>
  <externalReferences>
    <externalReference r:id="rId6"/>
  </externalReferences>
  <definedNames>
    <definedName name="_?__D_" localSheetId="1">#REF!</definedName>
    <definedName name="_?__D_" localSheetId="3">#REF!</definedName>
    <definedName name="_?__D_">#REF!</definedName>
    <definedName name="_?__PPCRRA10..N" localSheetId="1">#REF!</definedName>
    <definedName name="_?__PPCRRA10..N" localSheetId="3">#REF!</definedName>
    <definedName name="_?__PPCRRA10..N">#REF!</definedName>
    <definedName name="_?__R_" localSheetId="1">#REF!</definedName>
    <definedName name="_?__R_" localSheetId="3">#REF!</definedName>
    <definedName name="_?__R_">#REF!</definedName>
    <definedName name="_BRANCH_\D_">#REF!</definedName>
    <definedName name="_BRANCH_\R_">#REF!</definedName>
    <definedName name="_Fill" hidden="1">#REF!</definedName>
    <definedName name="_PPCRRAK186..AU">#REF!</definedName>
    <definedName name="_PPCRRAW205..BL">#REF!</definedName>
    <definedName name="_PPCRRBO230..CD">#REF!</definedName>
    <definedName name="_PPCRRCF262..CY">#REF!</definedName>
    <definedName name="_PPCRRCZ316..DP">#REF!</definedName>
    <definedName name="_PPCRRDQ389..EG">#REF!</definedName>
    <definedName name="_PPCRREH466..EP">#REF!</definedName>
    <definedName name="_PPCRREW541..FK">#REF!</definedName>
    <definedName name="_PPCRRFL581..FZ">#REF!</definedName>
    <definedName name="_PPCRRGA615..GO">#REF!</definedName>
    <definedName name="_PPCRRO70..T106">#REF!</definedName>
    <definedName name="_PPCRRU103..AH1">#REF!</definedName>
    <definedName name="_PPCRRU103..AI1">#REF!</definedName>
    <definedName name="_QUIT_">#REF!</definedName>
    <definedName name="\d">#REF!</definedName>
    <definedName name="\p">#REF!</definedName>
    <definedName name="\q">#REF!</definedName>
    <definedName name="\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3" l="1"/>
  <c r="M14" i="5"/>
  <c r="L14"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7" i="5"/>
  <c r="K34" i="4"/>
  <c r="L34" i="4" s="1"/>
  <c r="K35" i="4"/>
  <c r="L35" i="4"/>
  <c r="K36" i="4"/>
  <c r="L36" i="4"/>
  <c r="K37" i="4"/>
  <c r="L37" i="4"/>
  <c r="K38" i="4"/>
  <c r="L38" i="4"/>
  <c r="K39" i="4"/>
  <c r="L39" i="4"/>
  <c r="K40" i="4"/>
  <c r="L40" i="4"/>
  <c r="K41" i="4"/>
  <c r="L41" i="4"/>
  <c r="K42" i="4"/>
  <c r="L42" i="4"/>
  <c r="K43" i="4"/>
  <c r="L43" i="4"/>
  <c r="K44" i="4"/>
  <c r="L44" i="4"/>
  <c r="K45" i="4"/>
  <c r="L45" i="4"/>
  <c r="K46" i="4"/>
  <c r="L46" i="4"/>
  <c r="K47" i="4"/>
  <c r="L47" i="4"/>
  <c r="K48" i="4"/>
  <c r="L48" i="4"/>
  <c r="K49" i="4"/>
  <c r="L49" i="4"/>
  <c r="K50" i="4"/>
  <c r="L50" i="4"/>
  <c r="K51" i="4"/>
  <c r="L51" i="4"/>
  <c r="K52" i="4"/>
  <c r="L52" i="4"/>
  <c r="K53" i="4"/>
  <c r="L53" i="4"/>
  <c r="K54" i="4"/>
  <c r="L54" i="4"/>
  <c r="K55" i="4"/>
  <c r="L55" i="4"/>
  <c r="K56" i="4"/>
  <c r="L56" i="4"/>
  <c r="Q34" i="4"/>
  <c r="R34" i="4"/>
  <c r="Q35" i="4"/>
  <c r="R35" i="4"/>
  <c r="Q36" i="4"/>
  <c r="R36" i="4"/>
  <c r="Q37" i="4"/>
  <c r="R37" i="4"/>
  <c r="Q38" i="4"/>
  <c r="R38" i="4"/>
  <c r="Q39" i="4"/>
  <c r="R39" i="4"/>
  <c r="Q40" i="4"/>
  <c r="R40" i="4"/>
  <c r="Q41" i="4"/>
  <c r="R41" i="4"/>
  <c r="Q42" i="4"/>
  <c r="R42" i="4"/>
  <c r="Q43" i="4"/>
  <c r="R43" i="4"/>
  <c r="Q44" i="4"/>
  <c r="R44" i="4"/>
  <c r="Q45" i="4"/>
  <c r="R45" i="4"/>
  <c r="Q46" i="4"/>
  <c r="R46" i="4"/>
  <c r="Q47" i="4"/>
  <c r="R47" i="4"/>
  <c r="Q48" i="4"/>
  <c r="R48" i="4"/>
  <c r="Q49" i="4"/>
  <c r="R49" i="4"/>
  <c r="Q50" i="4"/>
  <c r="R50" i="4"/>
  <c r="Q51" i="4"/>
  <c r="R51" i="4"/>
  <c r="Q52" i="4"/>
  <c r="R52" i="4"/>
  <c r="Q53" i="4"/>
  <c r="R53" i="4"/>
  <c r="Q54" i="4"/>
  <c r="R54" i="4"/>
  <c r="Q55" i="4"/>
  <c r="R55" i="4"/>
  <c r="Q56" i="4"/>
  <c r="R56" i="4"/>
  <c r="W33" i="4"/>
  <c r="X33" i="4"/>
  <c r="W34" i="4"/>
  <c r="X34" i="4"/>
  <c r="W35" i="4"/>
  <c r="X35" i="4"/>
  <c r="W36" i="4"/>
  <c r="X36" i="4"/>
  <c r="W37" i="4"/>
  <c r="X37" i="4"/>
  <c r="W38" i="4"/>
  <c r="X38" i="4"/>
  <c r="W39" i="4"/>
  <c r="X39" i="4"/>
  <c r="W40" i="4"/>
  <c r="X40" i="4"/>
  <c r="W41" i="4"/>
  <c r="X41" i="4"/>
  <c r="W42" i="4"/>
  <c r="X42" i="4"/>
  <c r="W43" i="4"/>
  <c r="X43" i="4"/>
  <c r="W44" i="4"/>
  <c r="X44" i="4"/>
  <c r="W45" i="4"/>
  <c r="X45" i="4"/>
  <c r="W46" i="4"/>
  <c r="X46" i="4"/>
  <c r="W47" i="4"/>
  <c r="X47" i="4"/>
  <c r="W48" i="4"/>
  <c r="X48" i="4"/>
  <c r="W49" i="4"/>
  <c r="X49" i="4"/>
  <c r="W50" i="4"/>
  <c r="X50" i="4"/>
  <c r="W51" i="4"/>
  <c r="X51" i="4"/>
  <c r="W52" i="4"/>
  <c r="X52" i="4"/>
  <c r="W53" i="4"/>
  <c r="X53" i="4"/>
  <c r="W54" i="4"/>
  <c r="X54" i="4"/>
  <c r="W55" i="4"/>
  <c r="X55" i="4"/>
  <c r="W56" i="4"/>
  <c r="X56" i="4"/>
  <c r="K49" i="3"/>
  <c r="L49" i="3" s="1"/>
  <c r="Q10" i="4"/>
  <c r="Q11" i="4" s="1"/>
  <c r="Q12" i="4" s="1"/>
  <c r="Q13" i="4" s="1"/>
  <c r="Q8" i="4"/>
  <c r="D34" i="4"/>
  <c r="E34" i="4" s="1"/>
  <c r="D22" i="4"/>
  <c r="E22" i="4" s="1"/>
  <c r="J10" i="4"/>
  <c r="J11" i="4" s="1"/>
  <c r="J12" i="4" s="1"/>
  <c r="J13" i="4" s="1"/>
  <c r="J8" i="4"/>
  <c r="J48" i="3"/>
  <c r="K48" i="3" s="1"/>
  <c r="L48" i="3" s="1"/>
  <c r="I48" i="3"/>
  <c r="H48" i="3"/>
  <c r="F48" i="5"/>
  <c r="G48" i="5"/>
  <c r="H48" i="5"/>
  <c r="E48"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6" i="5"/>
  <c r="D23" i="4"/>
  <c r="E23" i="4" s="1"/>
  <c r="D24" i="4"/>
  <c r="E24" i="4" s="1"/>
  <c r="D25" i="4"/>
  <c r="E25" i="4" s="1"/>
  <c r="D26" i="4"/>
  <c r="E26" i="4" s="1"/>
  <c r="C10" i="4"/>
  <c r="C8" i="4"/>
  <c r="F6" i="2"/>
  <c r="F7" i="2"/>
  <c r="F8" i="2"/>
  <c r="F9" i="2"/>
  <c r="F10" i="2"/>
  <c r="F11" i="2"/>
  <c r="F12" i="2"/>
  <c r="F13" i="2"/>
  <c r="F14" i="2"/>
  <c r="F15" i="2"/>
  <c r="F16" i="2"/>
  <c r="F5" i="2"/>
  <c r="D27" i="4"/>
  <c r="E27" i="4" s="1"/>
  <c r="D28" i="4"/>
  <c r="E28" i="4" s="1"/>
  <c r="D29" i="4"/>
  <c r="E29" i="4" s="1"/>
  <c r="D30" i="4"/>
  <c r="E30" i="4" s="1"/>
  <c r="D31" i="4"/>
  <c r="E31" i="4" s="1"/>
  <c r="D32" i="4"/>
  <c r="E32" i="4" s="1"/>
  <c r="D33" i="4"/>
  <c r="E33" i="4" s="1"/>
  <c r="D35" i="4"/>
  <c r="E35" i="4" s="1"/>
  <c r="D36" i="4"/>
  <c r="E36" i="4" s="1"/>
  <c r="D37" i="4"/>
  <c r="E37" i="4" s="1"/>
  <c r="D38" i="4"/>
  <c r="E38" i="4" s="1"/>
  <c r="D39" i="4"/>
  <c r="E39" i="4" s="1"/>
  <c r="D40" i="4"/>
  <c r="E40" i="4" s="1"/>
  <c r="D41" i="4"/>
  <c r="E41" i="4" s="1"/>
  <c r="D42" i="4"/>
  <c r="E42" i="4" s="1"/>
  <c r="D43" i="4"/>
  <c r="E43" i="4" s="1"/>
  <c r="D44" i="4"/>
  <c r="E44" i="4" s="1"/>
  <c r="D45" i="4"/>
  <c r="E45" i="4" s="1"/>
  <c r="D46" i="4"/>
  <c r="E46" i="4" s="1"/>
  <c r="D47" i="4"/>
  <c r="E47" i="4" s="1"/>
  <c r="D48" i="4"/>
  <c r="E48" i="4" s="1"/>
  <c r="D49" i="4"/>
  <c r="E49" i="4" s="1"/>
  <c r="D50" i="4"/>
  <c r="E50" i="4" s="1"/>
  <c r="D51" i="4"/>
  <c r="E51" i="4" s="1"/>
  <c r="D52" i="4"/>
  <c r="E52" i="4" s="1"/>
  <c r="D53" i="4"/>
  <c r="E53" i="4" s="1"/>
  <c r="D54" i="4"/>
  <c r="E54" i="4" s="1"/>
  <c r="D55" i="4"/>
  <c r="E55" i="4" s="1"/>
  <c r="D56" i="4"/>
  <c r="E56" i="4" s="1"/>
  <c r="S44" i="4" l="1"/>
  <c r="T44" i="4" s="1"/>
  <c r="U34" i="4" s="1"/>
  <c r="S27" i="4"/>
  <c r="T27" i="4" s="1"/>
  <c r="S51" i="4"/>
  <c r="T51" i="4" s="1"/>
  <c r="S35" i="4"/>
  <c r="T35" i="4" s="1"/>
  <c r="S46" i="4"/>
  <c r="T46" i="4" s="1"/>
  <c r="S49" i="4"/>
  <c r="T49" i="4" s="1"/>
  <c r="S32" i="4"/>
  <c r="T32" i="4" s="1"/>
  <c r="U38" i="4"/>
  <c r="U35" i="4"/>
  <c r="V35" i="4" s="1"/>
  <c r="U33" i="4"/>
  <c r="Q15" i="4"/>
  <c r="S50" i="4" s="1"/>
  <c r="T50" i="4" s="1"/>
  <c r="J15" i="4"/>
  <c r="M48" i="4" s="1"/>
  <c r="N48" i="4" s="1"/>
  <c r="I48" i="5"/>
  <c r="G50" i="5"/>
  <c r="H50" i="5"/>
  <c r="F50" i="5"/>
  <c r="E50" i="5"/>
  <c r="C11" i="4"/>
  <c r="C12" i="4" s="1"/>
  <c r="C13" i="4" s="1"/>
  <c r="M29" i="4" l="1"/>
  <c r="N29" i="4" s="1"/>
  <c r="U28" i="4"/>
  <c r="S23" i="4"/>
  <c r="T23" i="4" s="1"/>
  <c r="M30" i="4"/>
  <c r="N30" i="4" s="1"/>
  <c r="U40" i="4"/>
  <c r="S22" i="4"/>
  <c r="T22" i="4" s="1"/>
  <c r="U26" i="4" s="1"/>
  <c r="V26" i="4" s="1"/>
  <c r="W26" i="4" s="1"/>
  <c r="X26" i="4" s="1"/>
  <c r="S37" i="4"/>
  <c r="T37" i="4" s="1"/>
  <c r="S53" i="4"/>
  <c r="T53" i="4" s="1"/>
  <c r="S54" i="4"/>
  <c r="T54" i="4" s="1"/>
  <c r="S39" i="4"/>
  <c r="T39" i="4" s="1"/>
  <c r="S55" i="4"/>
  <c r="T55" i="4" s="1"/>
  <c r="S31" i="4"/>
  <c r="T31" i="4" s="1"/>
  <c r="S48" i="4"/>
  <c r="T48" i="4" s="1"/>
  <c r="S29" i="4"/>
  <c r="T29" i="4" s="1"/>
  <c r="M52" i="4"/>
  <c r="N52" i="4" s="1"/>
  <c r="V33" i="4"/>
  <c r="U41" i="4"/>
  <c r="C15" i="4"/>
  <c r="F30" i="4" s="1"/>
  <c r="G30" i="4" s="1"/>
  <c r="M24" i="4"/>
  <c r="N24" i="4" s="1"/>
  <c r="M35" i="4"/>
  <c r="N35" i="4" s="1"/>
  <c r="M36" i="4"/>
  <c r="N36" i="4" s="1"/>
  <c r="U36" i="4"/>
  <c r="V36" i="4" s="1"/>
  <c r="V32" i="4"/>
  <c r="W32" i="4" s="1"/>
  <c r="X32" i="4" s="1"/>
  <c r="U39" i="4"/>
  <c r="V39" i="4" s="1"/>
  <c r="U29" i="4"/>
  <c r="V29" i="4" s="1"/>
  <c r="W29" i="4" s="1"/>
  <c r="X29" i="4" s="1"/>
  <c r="S26" i="4"/>
  <c r="T26" i="4" s="1"/>
  <c r="S41" i="4"/>
  <c r="T41" i="4" s="1"/>
  <c r="V41" i="4" s="1"/>
  <c r="S33" i="4"/>
  <c r="T33" i="4" s="1"/>
  <c r="S24" i="4"/>
  <c r="T24" i="4" s="1"/>
  <c r="S43" i="4"/>
  <c r="T43" i="4" s="1"/>
  <c r="S34" i="4"/>
  <c r="T34" i="4" s="1"/>
  <c r="V34" i="4" s="1"/>
  <c r="S36" i="4"/>
  <c r="T36" i="4" s="1"/>
  <c r="S52" i="4"/>
  <c r="T52" i="4" s="1"/>
  <c r="S42" i="4"/>
  <c r="T42" i="4" s="1"/>
  <c r="M51" i="4"/>
  <c r="N51" i="4" s="1"/>
  <c r="M31" i="4"/>
  <c r="N31" i="4" s="1"/>
  <c r="U24" i="4"/>
  <c r="M25" i="4"/>
  <c r="N25" i="4" s="1"/>
  <c r="M47" i="4"/>
  <c r="N47" i="4" s="1"/>
  <c r="U37" i="4"/>
  <c r="V37" i="4" s="1"/>
  <c r="U43" i="4"/>
  <c r="V43" i="4" s="1"/>
  <c r="U31" i="4"/>
  <c r="V31" i="4" s="1"/>
  <c r="W31" i="4" s="1"/>
  <c r="X31" i="4" s="1"/>
  <c r="V44" i="4"/>
  <c r="U30" i="4"/>
  <c r="V30" i="4" s="1"/>
  <c r="W30" i="4" s="1"/>
  <c r="X30" i="4" s="1"/>
  <c r="U42" i="4"/>
  <c r="V42" i="4" s="1"/>
  <c r="S28" i="4"/>
  <c r="T28" i="4" s="1"/>
  <c r="S45" i="4"/>
  <c r="T45" i="4" s="1"/>
  <c r="S38" i="4"/>
  <c r="T38" i="4" s="1"/>
  <c r="V38" i="4" s="1"/>
  <c r="S30" i="4"/>
  <c r="T30" i="4" s="1"/>
  <c r="S47" i="4"/>
  <c r="T47" i="4" s="1"/>
  <c r="S25" i="4"/>
  <c r="T25" i="4" s="1"/>
  <c r="S40" i="4"/>
  <c r="T40" i="4" s="1"/>
  <c r="S56" i="4"/>
  <c r="T56" i="4" s="1"/>
  <c r="M41" i="4"/>
  <c r="N41" i="4" s="1"/>
  <c r="M49" i="4"/>
  <c r="N49" i="4" s="1"/>
  <c r="M23" i="4"/>
  <c r="N23" i="4" s="1"/>
  <c r="M38" i="4"/>
  <c r="M46" i="4"/>
  <c r="M54" i="4"/>
  <c r="M37" i="4"/>
  <c r="N37" i="4" s="1"/>
  <c r="M45" i="4"/>
  <c r="N45" i="4" s="1"/>
  <c r="M53" i="4"/>
  <c r="N53" i="4" s="1"/>
  <c r="M34" i="4"/>
  <c r="M42" i="4"/>
  <c r="M50" i="4"/>
  <c r="M22" i="4"/>
  <c r="N22" i="4" s="1"/>
  <c r="P22" i="4" s="1"/>
  <c r="M28" i="4"/>
  <c r="N28" i="4" s="1"/>
  <c r="M33" i="4"/>
  <c r="N33" i="4" s="1"/>
  <c r="M39" i="4"/>
  <c r="N39" i="4" s="1"/>
  <c r="M55" i="4"/>
  <c r="N55" i="4" s="1"/>
  <c r="M40" i="4"/>
  <c r="N40" i="4" s="1"/>
  <c r="M56" i="4"/>
  <c r="N56" i="4" s="1"/>
  <c r="M32" i="4"/>
  <c r="N32" i="4" s="1"/>
  <c r="M26" i="4"/>
  <c r="N26" i="4" s="1"/>
  <c r="M43" i="4"/>
  <c r="N43" i="4" s="1"/>
  <c r="M27" i="4"/>
  <c r="N27" i="4" s="1"/>
  <c r="M44" i="4"/>
  <c r="N44" i="4" s="1"/>
  <c r="F24" i="4"/>
  <c r="G24" i="4" s="1"/>
  <c r="F36" i="4"/>
  <c r="G36" i="4" s="1"/>
  <c r="F42" i="4"/>
  <c r="G42" i="4" s="1"/>
  <c r="F45" i="4"/>
  <c r="G45" i="4" s="1"/>
  <c r="F46" i="4" l="1"/>
  <c r="G46" i="4" s="1"/>
  <c r="F49" i="4"/>
  <c r="G49" i="4" s="1"/>
  <c r="F38" i="4"/>
  <c r="G38" i="4" s="1"/>
  <c r="F53" i="4"/>
  <c r="G53" i="4" s="1"/>
  <c r="F27" i="4"/>
  <c r="G27" i="4" s="1"/>
  <c r="F33" i="4"/>
  <c r="G33" i="4" s="1"/>
  <c r="F29" i="4"/>
  <c r="G29" i="4" s="1"/>
  <c r="F28" i="4"/>
  <c r="G28" i="4" s="1"/>
  <c r="F44" i="4"/>
  <c r="G44" i="4" s="1"/>
  <c r="F34" i="4"/>
  <c r="G34" i="4" s="1"/>
  <c r="F50" i="4"/>
  <c r="G50" i="4" s="1"/>
  <c r="F23" i="4"/>
  <c r="G23" i="4" s="1"/>
  <c r="F55" i="4"/>
  <c r="G55" i="4" s="1"/>
  <c r="F43" i="4"/>
  <c r="G43" i="4" s="1"/>
  <c r="F39" i="4"/>
  <c r="G39" i="4" s="1"/>
  <c r="F35" i="4"/>
  <c r="G35" i="4" s="1"/>
  <c r="F47" i="4"/>
  <c r="G47" i="4" s="1"/>
  <c r="F41" i="4"/>
  <c r="G41" i="4" s="1"/>
  <c r="F48" i="4"/>
  <c r="G48" i="4" s="1"/>
  <c r="F52" i="4"/>
  <c r="G52" i="4" s="1"/>
  <c r="F26" i="4"/>
  <c r="G26" i="4" s="1"/>
  <c r="F40" i="4"/>
  <c r="G40" i="4" s="1"/>
  <c r="F54" i="4"/>
  <c r="G54" i="4" s="1"/>
  <c r="F32" i="4"/>
  <c r="G32" i="4" s="1"/>
  <c r="H30" i="4" s="1"/>
  <c r="F51" i="4"/>
  <c r="G51" i="4" s="1"/>
  <c r="F56" i="4"/>
  <c r="G56" i="4" s="1"/>
  <c r="F31" i="4"/>
  <c r="G31" i="4" s="1"/>
  <c r="F37" i="4"/>
  <c r="G37" i="4" s="1"/>
  <c r="F25" i="4"/>
  <c r="G25" i="4" s="1"/>
  <c r="F22" i="4"/>
  <c r="G22" i="4" s="1"/>
  <c r="C16" i="4"/>
  <c r="C17" i="4" s="1"/>
  <c r="V40" i="4"/>
  <c r="V28" i="4"/>
  <c r="W28" i="4" s="1"/>
  <c r="X28" i="4" s="1"/>
  <c r="U49" i="4"/>
  <c r="V49" i="4" s="1"/>
  <c r="U47" i="4"/>
  <c r="V47" i="4" s="1"/>
  <c r="U53" i="4"/>
  <c r="V53" i="4" s="1"/>
  <c r="U52" i="4"/>
  <c r="V52" i="4" s="1"/>
  <c r="U46" i="4"/>
  <c r="V46" i="4" s="1"/>
  <c r="V56" i="4"/>
  <c r="U45" i="4"/>
  <c r="V45" i="4" s="1"/>
  <c r="U54" i="4"/>
  <c r="V54" i="4" s="1"/>
  <c r="U51" i="4"/>
  <c r="V51" i="4" s="1"/>
  <c r="U48" i="4"/>
  <c r="V48" i="4" s="1"/>
  <c r="U50" i="4"/>
  <c r="V50" i="4" s="1"/>
  <c r="U55" i="4"/>
  <c r="V55" i="4" s="1"/>
  <c r="V24" i="4"/>
  <c r="W24" i="4" s="1"/>
  <c r="X24" i="4" s="1"/>
  <c r="V22" i="4"/>
  <c r="U27" i="4"/>
  <c r="V27" i="4" s="1"/>
  <c r="W27" i="4" s="1"/>
  <c r="X27" i="4" s="1"/>
  <c r="U23" i="4"/>
  <c r="V23" i="4" s="1"/>
  <c r="W23" i="4" s="1"/>
  <c r="X23" i="4" s="1"/>
  <c r="U25" i="4"/>
  <c r="V25" i="4" s="1"/>
  <c r="W25" i="4" s="1"/>
  <c r="X25" i="4" s="1"/>
  <c r="N34" i="4"/>
  <c r="N54" i="4"/>
  <c r="N46" i="4"/>
  <c r="O42" i="4"/>
  <c r="O38" i="4"/>
  <c r="O34" i="4"/>
  <c r="P34" i="4" s="1"/>
  <c r="O36" i="4"/>
  <c r="P36" i="4" s="1"/>
  <c r="O39" i="4"/>
  <c r="P39" i="4" s="1"/>
  <c r="O41" i="4"/>
  <c r="P41" i="4" s="1"/>
  <c r="O37" i="4"/>
  <c r="P37" i="4" s="1"/>
  <c r="O33" i="4"/>
  <c r="P33" i="4" s="1"/>
  <c r="Q33" i="4" s="1"/>
  <c r="R33" i="4" s="1"/>
  <c r="P44" i="4"/>
  <c r="O40" i="4"/>
  <c r="P40" i="4" s="1"/>
  <c r="O43" i="4"/>
  <c r="P43" i="4" s="1"/>
  <c r="O35" i="4"/>
  <c r="P35" i="4" s="1"/>
  <c r="O29" i="4"/>
  <c r="P29" i="4" s="1"/>
  <c r="Q29" i="4" s="1"/>
  <c r="R29" i="4" s="1"/>
  <c r="O25" i="4"/>
  <c r="P25" i="4" s="1"/>
  <c r="Q25" i="4" s="1"/>
  <c r="R25" i="4" s="1"/>
  <c r="O27" i="4"/>
  <c r="P27" i="4" s="1"/>
  <c r="Q27" i="4" s="1"/>
  <c r="R27" i="4" s="1"/>
  <c r="O30" i="4"/>
  <c r="P30" i="4" s="1"/>
  <c r="Q30" i="4" s="1"/>
  <c r="R30" i="4" s="1"/>
  <c r="O28" i="4"/>
  <c r="P28" i="4" s="1"/>
  <c r="Q28" i="4" s="1"/>
  <c r="R28" i="4" s="1"/>
  <c r="O24" i="4"/>
  <c r="P24" i="4" s="1"/>
  <c r="Q24" i="4" s="1"/>
  <c r="R24" i="4" s="1"/>
  <c r="P32" i="4"/>
  <c r="Q32" i="4" s="1"/>
  <c r="R32" i="4" s="1"/>
  <c r="O31" i="4"/>
  <c r="P31" i="4" s="1"/>
  <c r="Q31" i="4" s="1"/>
  <c r="R31" i="4" s="1"/>
  <c r="O23" i="4"/>
  <c r="P23" i="4" s="1"/>
  <c r="Q23" i="4" s="1"/>
  <c r="R23" i="4" s="1"/>
  <c r="O26" i="4"/>
  <c r="P26" i="4" s="1"/>
  <c r="Q26" i="4" s="1"/>
  <c r="R26" i="4" s="1"/>
  <c r="N50" i="4"/>
  <c r="N38" i="4"/>
  <c r="O55" i="4"/>
  <c r="P55" i="4" s="1"/>
  <c r="O51" i="4"/>
  <c r="P51" i="4" s="1"/>
  <c r="O47" i="4"/>
  <c r="P47" i="4" s="1"/>
  <c r="P56" i="4"/>
  <c r="O45" i="4"/>
  <c r="P45" i="4" s="1"/>
  <c r="O52" i="4"/>
  <c r="P52" i="4" s="1"/>
  <c r="O48" i="4"/>
  <c r="P48" i="4" s="1"/>
  <c r="O54" i="4"/>
  <c r="O50" i="4"/>
  <c r="O46" i="4"/>
  <c r="P46" i="4" s="1"/>
  <c r="O53" i="4"/>
  <c r="P53" i="4" s="1"/>
  <c r="O49" i="4"/>
  <c r="P49" i="4" s="1"/>
  <c r="N42" i="4"/>
  <c r="P42" i="4" s="1"/>
  <c r="H35" i="4"/>
  <c r="H49" i="4"/>
  <c r="I49" i="4" s="1"/>
  <c r="H53" i="4"/>
  <c r="I53" i="4" s="1"/>
  <c r="H46" i="4"/>
  <c r="I46" i="4" s="1"/>
  <c r="I56" i="4"/>
  <c r="I57" i="4" s="1"/>
  <c r="H50" i="4"/>
  <c r="I50" i="4" s="1"/>
  <c r="H54" i="4"/>
  <c r="I54" i="4" s="1"/>
  <c r="H47" i="4"/>
  <c r="I47" i="4" s="1"/>
  <c r="H48" i="4"/>
  <c r="I48" i="4" s="1"/>
  <c r="H51" i="4"/>
  <c r="I51" i="4" s="1"/>
  <c r="H55" i="4"/>
  <c r="I55" i="4" s="1"/>
  <c r="H45" i="4"/>
  <c r="I45" i="4" s="1"/>
  <c r="H52" i="4"/>
  <c r="D17" i="2"/>
  <c r="E17" i="2"/>
  <c r="C17" i="2"/>
  <c r="H25" i="4" l="1"/>
  <c r="H36" i="4"/>
  <c r="I36" i="4" s="1"/>
  <c r="H23" i="4"/>
  <c r="I52" i="4"/>
  <c r="H42" i="4"/>
  <c r="H43" i="4"/>
  <c r="I43" i="4" s="1"/>
  <c r="H38" i="4"/>
  <c r="I38" i="4" s="1"/>
  <c r="H34" i="4"/>
  <c r="I34" i="4" s="1"/>
  <c r="H29" i="4"/>
  <c r="I29" i="4" s="1"/>
  <c r="K29" i="4" s="1"/>
  <c r="L29" i="4" s="1"/>
  <c r="H27" i="4"/>
  <c r="I27" i="4" s="1"/>
  <c r="K27" i="4" s="1"/>
  <c r="L27" i="4" s="1"/>
  <c r="H37" i="4"/>
  <c r="I37" i="4" s="1"/>
  <c r="H39" i="4"/>
  <c r="I39" i="4" s="1"/>
  <c r="H24" i="4"/>
  <c r="I24" i="4" s="1"/>
  <c r="K24" i="4" s="1"/>
  <c r="L24" i="4" s="1"/>
  <c r="H26" i="4"/>
  <c r="I26" i="4" s="1"/>
  <c r="K26" i="4" s="1"/>
  <c r="L26" i="4" s="1"/>
  <c r="H31" i="4"/>
  <c r="H40" i="4"/>
  <c r="I40" i="4" s="1"/>
  <c r="H41" i="4"/>
  <c r="I41" i="4" s="1"/>
  <c r="H33" i="4"/>
  <c r="I33" i="4" s="1"/>
  <c r="K33" i="4" s="1"/>
  <c r="L33" i="4" s="1"/>
  <c r="H28" i="4"/>
  <c r="I28" i="4" s="1"/>
  <c r="K28" i="4" s="1"/>
  <c r="L28" i="4" s="1"/>
  <c r="P38" i="4"/>
  <c r="P54" i="4"/>
  <c r="P50" i="4"/>
  <c r="I23" i="4"/>
  <c r="K23" i="4" s="1"/>
  <c r="L23" i="4" s="1"/>
  <c r="I32" i="4"/>
  <c r="K32" i="4" s="1"/>
  <c r="L32" i="4" s="1"/>
  <c r="I35" i="4"/>
  <c r="I30" i="4"/>
  <c r="K30" i="4" s="1"/>
  <c r="L30" i="4" s="1"/>
  <c r="I42" i="4"/>
  <c r="I25" i="4"/>
  <c r="K25" i="4" s="1"/>
  <c r="L25" i="4" s="1"/>
  <c r="I44" i="4"/>
  <c r="I31" i="4"/>
  <c r="K31" i="4" s="1"/>
  <c r="L31" i="4" s="1"/>
  <c r="F17" i="2" l="1"/>
  <c r="G7" i="2" s="1"/>
  <c r="G14" i="2" l="1"/>
  <c r="G16" i="2"/>
  <c r="G10" i="2"/>
  <c r="G9" i="2"/>
  <c r="G11" i="2"/>
  <c r="G8" i="2"/>
  <c r="G15" i="2"/>
  <c r="G6" i="2"/>
  <c r="G5" i="2"/>
  <c r="G13" i="2"/>
  <c r="G12" i="2"/>
  <c r="G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2" authorId="0" shapeId="0" xr:uid="{099E464A-540C-4850-B765-AF85FC002D9F}">
      <text>
        <r>
          <rPr>
            <b/>
            <sz val="10"/>
            <color indexed="81"/>
            <rFont val="MS P ゴシック"/>
            <family val="3"/>
            <charset val="128"/>
          </rPr>
          <t>例えば2月1日人口は、前月公表された1月1日人口に、その月の人口増減を加減して算出されます。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17" authorId="0" shapeId="0" xr:uid="{BBECB440-D4A7-45FA-86FE-DEDBA9FE9377}">
      <text>
        <r>
          <rPr>
            <sz val="10"/>
            <color indexed="81"/>
            <rFont val="MS P ゴシック"/>
            <family val="3"/>
            <charset val="128"/>
          </rPr>
          <t>年間の増減数は1108人です。ところが季節指数を絡めて計算すると端数がでるため1109人となってしまいました。通常は行う調整はしてありません。
「①季節変動を加味」欄も同様です。結果にも差異が生じることを承知ください。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7" authorId="0" shapeId="0" xr:uid="{79494FE5-1AAC-4255-8877-58ED9CF08D1D}">
      <text>
        <r>
          <rPr>
            <b/>
            <sz val="14"/>
            <color indexed="81"/>
            <rFont val="MS P ゴシック"/>
            <family val="3"/>
            <charset val="128"/>
          </rPr>
          <t>前月人口と当月人口の差</t>
        </r>
        <r>
          <rPr>
            <sz val="14"/>
            <color indexed="81"/>
            <rFont val="MS P ゴシック"/>
            <family val="3"/>
            <charset val="128"/>
          </rPr>
          <t xml:space="preserve">
</t>
        </r>
      </text>
    </comment>
    <comment ref="L14" authorId="0" shapeId="0" xr:uid="{617002B6-A635-48C5-B433-14AFC05B0326}">
      <text>
        <r>
          <rPr>
            <b/>
            <sz val="14"/>
            <color indexed="81"/>
            <rFont val="MS P ゴシック"/>
            <family val="3"/>
            <charset val="128"/>
          </rPr>
          <t xml:space="preserve">出生-死亡数+転入-転出＝86名なのに、354名のマイナスとなっている。
これは国勢調査の数値と合わせるためのもの。
</t>
        </r>
        <r>
          <rPr>
            <b/>
            <sz val="14"/>
            <color indexed="10"/>
            <rFont val="MS P ゴシック"/>
            <family val="3"/>
            <charset val="128"/>
          </rPr>
          <t>※利用上の留意点：</t>
        </r>
        <r>
          <rPr>
            <b/>
            <sz val="14"/>
            <color indexed="81"/>
            <rFont val="MS P ゴシック"/>
            <family val="3"/>
            <charset val="128"/>
          </rPr>
          <t>県の推計人口も、これだけの国勢調査との差がある。</t>
        </r>
      </text>
    </comment>
    <comment ref="M14" authorId="0" shapeId="0" xr:uid="{329314F2-24A4-479A-98FA-FEA09B02B570}">
      <text>
        <r>
          <rPr>
            <b/>
            <sz val="14"/>
            <color indexed="81"/>
            <rFont val="MS P ゴシック"/>
            <family val="3"/>
            <charset val="128"/>
          </rPr>
          <t>国勢調査時点で実際の人口に合わせいる。この例では、268人の調整がある。
利用する場合は、この点について注意のこと</t>
        </r>
      </text>
    </comment>
  </commentList>
</comments>
</file>

<file path=xl/sharedStrings.xml><?xml version="1.0" encoding="utf-8"?>
<sst xmlns="http://schemas.openxmlformats.org/spreadsheetml/2006/main" count="495" uniqueCount="158">
  <si>
    <t>自 然 動 態</t>
    <phoneticPr fontId="3"/>
  </si>
  <si>
    <t>社 会 動 態</t>
  </si>
  <si>
    <t>出  生</t>
  </si>
  <si>
    <t>死  亡</t>
  </si>
  <si>
    <t>差引</t>
    <rPh sb="0" eb="2">
      <t>サシヒキ</t>
    </rPh>
    <phoneticPr fontId="3"/>
  </si>
  <si>
    <t>転  入</t>
  </si>
  <si>
    <t>転  出</t>
  </si>
  <si>
    <t>r4</t>
  </si>
  <si>
    <t>r4</t>
    <phoneticPr fontId="2"/>
  </si>
  <si>
    <t>r3</t>
  </si>
  <si>
    <t>r3</t>
    <phoneticPr fontId="2"/>
  </si>
  <si>
    <t>r2</t>
    <phoneticPr fontId="2"/>
  </si>
  <si>
    <t>r2</t>
  </si>
  <si>
    <t>季節指数</t>
  </si>
  <si>
    <t>季節指数の計算</t>
    <rPh sb="0" eb="4">
      <t>キセツシスウ</t>
    </rPh>
    <rPh sb="5" eb="7">
      <t>ケイサン</t>
    </rPh>
    <phoneticPr fontId="2"/>
  </si>
  <si>
    <t>r2年</t>
    <phoneticPr fontId="2"/>
  </si>
  <si>
    <t>r4年</t>
  </si>
  <si>
    <t>合計</t>
    <phoneticPr fontId="2"/>
  </si>
  <si>
    <t>月</t>
    <phoneticPr fontId="2"/>
  </si>
  <si>
    <t>r3年</t>
    <phoneticPr fontId="2"/>
  </si>
  <si>
    <t>r5</t>
    <phoneticPr fontId="2"/>
  </si>
  <si>
    <t>10月1日人口</t>
    <rPh sb="2" eb="3">
      <t>ガツ</t>
    </rPh>
    <rPh sb="4" eb="5">
      <t>ニチ</t>
    </rPh>
    <rPh sb="5" eb="7">
      <t>ジンコウ</t>
    </rPh>
    <phoneticPr fontId="2"/>
  </si>
  <si>
    <t>9月1日人口</t>
    <rPh sb="1" eb="2">
      <t>ガツ</t>
    </rPh>
    <rPh sb="3" eb="4">
      <t>ニチ</t>
    </rPh>
    <rPh sb="4" eb="6">
      <t>ジンコウ</t>
    </rPh>
    <phoneticPr fontId="2"/>
  </si>
  <si>
    <t>8月1日人口</t>
    <rPh sb="1" eb="2">
      <t>ガツ</t>
    </rPh>
    <rPh sb="3" eb="4">
      <t>ニチ</t>
    </rPh>
    <rPh sb="4" eb="6">
      <t>ジンコウ</t>
    </rPh>
    <phoneticPr fontId="2"/>
  </si>
  <si>
    <t>7月1日人口</t>
    <rPh sb="1" eb="2">
      <t>ガツ</t>
    </rPh>
    <rPh sb="3" eb="4">
      <t>ニチ</t>
    </rPh>
    <rPh sb="4" eb="6">
      <t>ジンコウ</t>
    </rPh>
    <phoneticPr fontId="2"/>
  </si>
  <si>
    <t>6月1日人口</t>
    <rPh sb="1" eb="2">
      <t>ガツ</t>
    </rPh>
    <rPh sb="3" eb="4">
      <t>ニチ</t>
    </rPh>
    <rPh sb="4" eb="6">
      <t>ジンコウ</t>
    </rPh>
    <phoneticPr fontId="2"/>
  </si>
  <si>
    <t>5月1日人口</t>
    <rPh sb="1" eb="2">
      <t>ガツ</t>
    </rPh>
    <rPh sb="3" eb="4">
      <t>ニチ</t>
    </rPh>
    <rPh sb="4" eb="6">
      <t>ジンコウ</t>
    </rPh>
    <phoneticPr fontId="2"/>
  </si>
  <si>
    <t>4月1日人口</t>
    <rPh sb="1" eb="2">
      <t>ガツ</t>
    </rPh>
    <rPh sb="3" eb="4">
      <t>ニチ</t>
    </rPh>
    <rPh sb="4" eb="6">
      <t>ジンコウ</t>
    </rPh>
    <phoneticPr fontId="2"/>
  </si>
  <si>
    <t>3月1日人口</t>
    <rPh sb="1" eb="2">
      <t>ガツ</t>
    </rPh>
    <rPh sb="3" eb="4">
      <t>ニチ</t>
    </rPh>
    <rPh sb="4" eb="6">
      <t>ジンコウ</t>
    </rPh>
    <phoneticPr fontId="2"/>
  </si>
  <si>
    <t>2月1日人口</t>
    <rPh sb="1" eb="2">
      <t>ガツ</t>
    </rPh>
    <rPh sb="3" eb="4">
      <t>ニチ</t>
    </rPh>
    <rPh sb="4" eb="6">
      <t>ジンコウ</t>
    </rPh>
    <phoneticPr fontId="2"/>
  </si>
  <si>
    <t>1月1日人口</t>
    <rPh sb="1" eb="2">
      <t>ガツ</t>
    </rPh>
    <rPh sb="3" eb="4">
      <t>ニチ</t>
    </rPh>
    <rPh sb="4" eb="6">
      <t>ジンコウ</t>
    </rPh>
    <phoneticPr fontId="2"/>
  </si>
  <si>
    <t>12月1日人口</t>
    <rPh sb="2" eb="3">
      <t>ガツ</t>
    </rPh>
    <rPh sb="4" eb="5">
      <t>ニチ</t>
    </rPh>
    <rPh sb="5" eb="7">
      <t>ジンコウ</t>
    </rPh>
    <phoneticPr fontId="2"/>
  </si>
  <si>
    <t>11月1日人口</t>
    <rPh sb="2" eb="3">
      <t>ガツ</t>
    </rPh>
    <rPh sb="4" eb="5">
      <t>ニチ</t>
    </rPh>
    <rPh sb="5" eb="7">
      <t>ジンコウ</t>
    </rPh>
    <phoneticPr fontId="2"/>
  </si>
  <si>
    <t>季節変動の調整</t>
    <rPh sb="0" eb="4">
      <t>キセツヘンドウ</t>
    </rPh>
    <rPh sb="5" eb="7">
      <t>チョウセイ</t>
    </rPh>
    <phoneticPr fontId="2"/>
  </si>
  <si>
    <t>日数</t>
    <rPh sb="0" eb="2">
      <t>ニッスウ</t>
    </rPh>
    <phoneticPr fontId="2"/>
  </si>
  <si>
    <t>秒</t>
    <rPh sb="0" eb="1">
      <t>ビョウ</t>
    </rPh>
    <phoneticPr fontId="2"/>
  </si>
  <si>
    <t>分</t>
    <rPh sb="0" eb="1">
      <t>フン</t>
    </rPh>
    <phoneticPr fontId="2"/>
  </si>
  <si>
    <t>時間</t>
    <rPh sb="0" eb="2">
      <t>ジカン</t>
    </rPh>
    <phoneticPr fontId="2"/>
  </si>
  <si>
    <t>人口</t>
    <rPh sb="0" eb="2">
      <t>ジンコウ</t>
    </rPh>
    <phoneticPr fontId="2"/>
  </si>
  <si>
    <t>年</t>
    <rPh sb="0" eb="1">
      <t>ネン</t>
    </rPh>
    <phoneticPr fontId="2"/>
  </si>
  <si>
    <t>1月中の増減</t>
    <rPh sb="1" eb="2">
      <t>ガツ</t>
    </rPh>
    <rPh sb="2" eb="3">
      <t>チュウ</t>
    </rPh>
    <rPh sb="4" eb="6">
      <t>ゾウゲン</t>
    </rPh>
    <phoneticPr fontId="2"/>
  </si>
  <si>
    <t>2月中の増減</t>
    <rPh sb="1" eb="2">
      <t>ガツ</t>
    </rPh>
    <rPh sb="2" eb="3">
      <t>チュウ</t>
    </rPh>
    <rPh sb="4" eb="6">
      <t>ゾウゲン</t>
    </rPh>
    <phoneticPr fontId="2"/>
  </si>
  <si>
    <t>3月中の増減</t>
    <rPh sb="1" eb="2">
      <t>ガツ</t>
    </rPh>
    <rPh sb="2" eb="3">
      <t>チュウ</t>
    </rPh>
    <rPh sb="4" eb="6">
      <t>ゾウゲン</t>
    </rPh>
    <phoneticPr fontId="2"/>
  </si>
  <si>
    <t>4月中の増減</t>
    <rPh sb="1" eb="2">
      <t>ガツ</t>
    </rPh>
    <rPh sb="2" eb="3">
      <t>チュウ</t>
    </rPh>
    <rPh sb="4" eb="6">
      <t>ゾウゲン</t>
    </rPh>
    <phoneticPr fontId="2"/>
  </si>
  <si>
    <t>5月中の増減</t>
    <rPh sb="1" eb="2">
      <t>ガツ</t>
    </rPh>
    <rPh sb="2" eb="3">
      <t>チュウ</t>
    </rPh>
    <rPh sb="4" eb="6">
      <t>ゾウゲン</t>
    </rPh>
    <phoneticPr fontId="2"/>
  </si>
  <si>
    <t>6月中の増減</t>
    <rPh sb="1" eb="2">
      <t>ガツ</t>
    </rPh>
    <rPh sb="2" eb="3">
      <t>チュウ</t>
    </rPh>
    <rPh sb="4" eb="6">
      <t>ゾウゲン</t>
    </rPh>
    <phoneticPr fontId="2"/>
  </si>
  <si>
    <t>7月中の増減</t>
    <rPh sb="1" eb="2">
      <t>ガツ</t>
    </rPh>
    <rPh sb="2" eb="3">
      <t>チュウ</t>
    </rPh>
    <rPh sb="4" eb="6">
      <t>ゾウゲン</t>
    </rPh>
    <phoneticPr fontId="2"/>
  </si>
  <si>
    <t>8月中の増減</t>
    <rPh sb="1" eb="2">
      <t>ガツ</t>
    </rPh>
    <rPh sb="2" eb="3">
      <t>チュウ</t>
    </rPh>
    <rPh sb="4" eb="6">
      <t>ゾウゲン</t>
    </rPh>
    <phoneticPr fontId="2"/>
  </si>
  <si>
    <t>9月中の増減</t>
    <rPh sb="1" eb="2">
      <t>ガツ</t>
    </rPh>
    <rPh sb="2" eb="3">
      <t>チュウ</t>
    </rPh>
    <rPh sb="4" eb="6">
      <t>ゾウゲン</t>
    </rPh>
    <phoneticPr fontId="2"/>
  </si>
  <si>
    <t>10月中の増減</t>
    <rPh sb="2" eb="3">
      <t>ガツ</t>
    </rPh>
    <rPh sb="3" eb="4">
      <t>チュウ</t>
    </rPh>
    <rPh sb="5" eb="7">
      <t>ゾウゲン</t>
    </rPh>
    <phoneticPr fontId="2"/>
  </si>
  <si>
    <t>11月中の増減</t>
    <rPh sb="2" eb="3">
      <t>ガツ</t>
    </rPh>
    <rPh sb="3" eb="4">
      <t>チュウ</t>
    </rPh>
    <rPh sb="5" eb="7">
      <t>ゾウゲン</t>
    </rPh>
    <phoneticPr fontId="2"/>
  </si>
  <si>
    <t>12月中の増減</t>
    <rPh sb="2" eb="3">
      <t>ガツ</t>
    </rPh>
    <rPh sb="3" eb="4">
      <t>チュウ</t>
    </rPh>
    <rPh sb="5" eb="7">
      <t>ゾウゲン</t>
    </rPh>
    <phoneticPr fontId="2"/>
  </si>
  <si>
    <t>県推計人口　1月</t>
    <rPh sb="0" eb="1">
      <t>ケン</t>
    </rPh>
    <rPh sb="1" eb="3">
      <t>スイケイ</t>
    </rPh>
    <rPh sb="3" eb="5">
      <t>ジンコウ</t>
    </rPh>
    <rPh sb="7" eb="8">
      <t>ガツ</t>
    </rPh>
    <phoneticPr fontId="2"/>
  </si>
  <si>
    <t>県推計人口　2月</t>
    <rPh sb="0" eb="1">
      <t>ケン</t>
    </rPh>
    <rPh sb="1" eb="3">
      <t>スイケイ</t>
    </rPh>
    <rPh sb="3" eb="5">
      <t>ジンコウ</t>
    </rPh>
    <rPh sb="7" eb="8">
      <t>ガツ</t>
    </rPh>
    <phoneticPr fontId="2"/>
  </si>
  <si>
    <t>県推計人口　3月</t>
    <rPh sb="0" eb="1">
      <t>ケン</t>
    </rPh>
    <rPh sb="1" eb="3">
      <t>スイケイ</t>
    </rPh>
    <rPh sb="3" eb="5">
      <t>ジンコウ</t>
    </rPh>
    <rPh sb="7" eb="8">
      <t>ガツ</t>
    </rPh>
    <phoneticPr fontId="2"/>
  </si>
  <si>
    <t>県推計人口　4月</t>
    <rPh sb="0" eb="1">
      <t>ケン</t>
    </rPh>
    <rPh sb="1" eb="3">
      <t>スイケイ</t>
    </rPh>
    <rPh sb="3" eb="5">
      <t>ジンコウ</t>
    </rPh>
    <rPh sb="7" eb="8">
      <t>ガツ</t>
    </rPh>
    <phoneticPr fontId="2"/>
  </si>
  <si>
    <t>県推計人口　5月</t>
    <rPh sb="0" eb="1">
      <t>ケン</t>
    </rPh>
    <rPh sb="1" eb="3">
      <t>スイケイ</t>
    </rPh>
    <rPh sb="3" eb="5">
      <t>ジンコウ</t>
    </rPh>
    <rPh sb="7" eb="8">
      <t>ガツ</t>
    </rPh>
    <phoneticPr fontId="2"/>
  </si>
  <si>
    <t>県推計人口　6月</t>
    <rPh sb="0" eb="1">
      <t>ケン</t>
    </rPh>
    <rPh sb="1" eb="3">
      <t>スイケイ</t>
    </rPh>
    <rPh sb="3" eb="5">
      <t>ジンコウ</t>
    </rPh>
    <rPh sb="7" eb="8">
      <t>ガツ</t>
    </rPh>
    <phoneticPr fontId="2"/>
  </si>
  <si>
    <t>県推計人口　7月</t>
    <rPh sb="0" eb="1">
      <t>ケン</t>
    </rPh>
    <rPh sb="1" eb="3">
      <t>スイケイ</t>
    </rPh>
    <rPh sb="3" eb="5">
      <t>ジンコウ</t>
    </rPh>
    <rPh sb="7" eb="8">
      <t>ガツ</t>
    </rPh>
    <phoneticPr fontId="2"/>
  </si>
  <si>
    <t>県推計人口　8月</t>
    <rPh sb="0" eb="1">
      <t>ケン</t>
    </rPh>
    <rPh sb="1" eb="3">
      <t>スイケイ</t>
    </rPh>
    <rPh sb="3" eb="5">
      <t>ジンコウ</t>
    </rPh>
    <rPh sb="7" eb="8">
      <t>ガツ</t>
    </rPh>
    <phoneticPr fontId="2"/>
  </si>
  <si>
    <t>県推計人口　9月</t>
    <rPh sb="0" eb="1">
      <t>ケン</t>
    </rPh>
    <rPh sb="1" eb="3">
      <t>スイケイ</t>
    </rPh>
    <rPh sb="3" eb="5">
      <t>ジンコウ</t>
    </rPh>
    <rPh sb="7" eb="8">
      <t>ガツ</t>
    </rPh>
    <phoneticPr fontId="2"/>
  </si>
  <si>
    <t>県推計人口　10月</t>
    <rPh sb="0" eb="1">
      <t>ケン</t>
    </rPh>
    <rPh sb="1" eb="3">
      <t>スイケイ</t>
    </rPh>
    <rPh sb="3" eb="5">
      <t>ジンコウ</t>
    </rPh>
    <rPh sb="8" eb="9">
      <t>ガツ</t>
    </rPh>
    <phoneticPr fontId="2"/>
  </si>
  <si>
    <t>県推計人口　11月</t>
    <rPh sb="0" eb="1">
      <t>ケン</t>
    </rPh>
    <rPh sb="1" eb="3">
      <t>スイケイ</t>
    </rPh>
    <rPh sb="3" eb="5">
      <t>ジンコウ</t>
    </rPh>
    <rPh sb="8" eb="9">
      <t>ガツ</t>
    </rPh>
    <phoneticPr fontId="2"/>
  </si>
  <si>
    <t>県推計人口　12月</t>
    <rPh sb="0" eb="1">
      <t>ケン</t>
    </rPh>
    <rPh sb="1" eb="3">
      <t>スイケイ</t>
    </rPh>
    <rPh sb="3" eb="5">
      <t>ジンコウ</t>
    </rPh>
    <rPh sb="8" eb="9">
      <t>ガツ</t>
    </rPh>
    <phoneticPr fontId="2"/>
  </si>
  <si>
    <t>増 減 合計</t>
    <rPh sb="4" eb="6">
      <t>ゴウケイ</t>
    </rPh>
    <phoneticPr fontId="2"/>
  </si>
  <si>
    <t>基準日：毎月1日</t>
    <rPh sb="0" eb="3">
      <t>キジュンビ</t>
    </rPh>
    <rPh sb="4" eb="6">
      <t>マイツキ</t>
    </rPh>
    <rPh sb="7" eb="8">
      <t>ニチ</t>
    </rPh>
    <phoneticPr fontId="2"/>
  </si>
  <si>
    <t>**</t>
    <phoneticPr fontId="2"/>
  </si>
  <si>
    <t>r5</t>
  </si>
  <si>
    <t>月別増減数　※1</t>
    <rPh sb="0" eb="2">
      <t>ツキベツ</t>
    </rPh>
    <rPh sb="2" eb="5">
      <t>ゾウゲンスウ</t>
    </rPh>
    <phoneticPr fontId="2"/>
  </si>
  <si>
    <t>1月</t>
    <rPh sb="1" eb="2">
      <t>ガツ</t>
    </rPh>
    <phoneticPr fontId="2"/>
  </si>
  <si>
    <t>2月</t>
  </si>
  <si>
    <t>3月</t>
  </si>
  <si>
    <t>4月</t>
  </si>
  <si>
    <t>5月</t>
  </si>
  <si>
    <t>6月</t>
  </si>
  <si>
    <t>7月</t>
  </si>
  <si>
    <t>8月</t>
  </si>
  <si>
    <t>9月</t>
  </si>
  <si>
    <t>10月</t>
  </si>
  <si>
    <t>11月</t>
  </si>
  <si>
    <t>12月</t>
  </si>
  <si>
    <t>何年間分</t>
    <phoneticPr fontId="2"/>
  </si>
  <si>
    <t>平均</t>
    <rPh sb="0" eb="2">
      <t>ヘイキン</t>
    </rPh>
    <phoneticPr fontId="2"/>
  </si>
  <si>
    <t>※1　出所：新潟県人口移動調査</t>
    <rPh sb="3" eb="5">
      <t>シュッショ</t>
    </rPh>
    <phoneticPr fontId="2"/>
  </si>
  <si>
    <t>今月は、前回の国勢調査より減少は改善したか？　さらに進んだか？</t>
    <rPh sb="0" eb="2">
      <t>コンゲツ</t>
    </rPh>
    <rPh sb="4" eb="6">
      <t>ゼンカイ</t>
    </rPh>
    <rPh sb="7" eb="9">
      <t>コクセイ</t>
    </rPh>
    <rPh sb="9" eb="11">
      <t>チョウサ</t>
    </rPh>
    <rPh sb="13" eb="15">
      <t>ゲンショウ</t>
    </rPh>
    <rPh sb="16" eb="18">
      <t>カイゼン</t>
    </rPh>
    <rPh sb="26" eb="27">
      <t>スス</t>
    </rPh>
    <phoneticPr fontId="2"/>
  </si>
  <si>
    <t>※国勢調査結果(年齢不詳含む)</t>
    <rPh sb="1" eb="5">
      <t>コクセイチョウサ</t>
    </rPh>
    <rPh sb="5" eb="7">
      <t>ケッカ</t>
    </rPh>
    <rPh sb="8" eb="12">
      <t>ネンレイフショウ</t>
    </rPh>
    <rPh sb="12" eb="13">
      <t>フク</t>
    </rPh>
    <phoneticPr fontId="2"/>
  </si>
  <si>
    <t>※人口推計(独自推計)</t>
    <rPh sb="1" eb="3">
      <t>ジンコウ</t>
    </rPh>
    <rPh sb="3" eb="5">
      <t>スイケイ</t>
    </rPh>
    <rPh sb="6" eb="8">
      <t>ドクジ</t>
    </rPh>
    <rPh sb="8" eb="10">
      <t>スイケイ</t>
    </rPh>
    <phoneticPr fontId="2"/>
  </si>
  <si>
    <t>※5年間の人口減少見込み</t>
    <rPh sb="2" eb="4">
      <t>ネンカン</t>
    </rPh>
    <rPh sb="5" eb="7">
      <t>ジンコウ</t>
    </rPh>
    <rPh sb="7" eb="9">
      <t>ゲンショウ</t>
    </rPh>
    <rPh sb="9" eb="11">
      <t>ミコ</t>
    </rPh>
    <phoneticPr fontId="2"/>
  </si>
  <si>
    <t>※5年間を時間換算</t>
    <rPh sb="2" eb="4">
      <t>ネンカン</t>
    </rPh>
    <rPh sb="5" eb="7">
      <t>ジカン</t>
    </rPh>
    <rPh sb="7" eb="9">
      <t>カンサン</t>
    </rPh>
    <phoneticPr fontId="2"/>
  </si>
  <si>
    <t>※5年間を分換算</t>
    <rPh sb="2" eb="4">
      <t>ネンカン</t>
    </rPh>
    <rPh sb="5" eb="6">
      <t>フン</t>
    </rPh>
    <rPh sb="6" eb="8">
      <t>カンサン</t>
    </rPh>
    <phoneticPr fontId="2"/>
  </si>
  <si>
    <t>※5年間を秒換算</t>
    <rPh sb="2" eb="4">
      <t>ネンカン</t>
    </rPh>
    <rPh sb="5" eb="6">
      <t>ビョウ</t>
    </rPh>
    <rPh sb="6" eb="8">
      <t>カンサン</t>
    </rPh>
    <phoneticPr fontId="2"/>
  </si>
  <si>
    <t>※2020-2025年を日数換算</t>
    <rPh sb="10" eb="11">
      <t>ネン</t>
    </rPh>
    <rPh sb="12" eb="14">
      <t>ニッスウ</t>
    </rPh>
    <rPh sb="14" eb="16">
      <t>カンサン</t>
    </rPh>
    <phoneticPr fontId="2"/>
  </si>
  <si>
    <t>※5年間の減少人口÷5年間の秒数</t>
    <rPh sb="2" eb="4">
      <t>ネンカン</t>
    </rPh>
    <rPh sb="5" eb="7">
      <t>ゲンショウ</t>
    </rPh>
    <rPh sb="7" eb="9">
      <t>ジンコウ</t>
    </rPh>
    <rPh sb="11" eb="13">
      <t>ネンカン</t>
    </rPh>
    <rPh sb="14" eb="16">
      <t>ビョウスウ</t>
    </rPh>
    <phoneticPr fontId="2"/>
  </si>
  <si>
    <t>1秒間の人口減少数</t>
    <rPh sb="1" eb="3">
      <t>ビョウカン</t>
    </rPh>
    <rPh sb="4" eb="6">
      <t>ジンコウ</t>
    </rPh>
    <rPh sb="6" eb="9">
      <t>ゲンショウスウ</t>
    </rPh>
    <phoneticPr fontId="2"/>
  </si>
  <si>
    <t>開始基点</t>
    <rPh sb="0" eb="2">
      <t>カイシ</t>
    </rPh>
    <rPh sb="2" eb="4">
      <t>キテン</t>
    </rPh>
    <phoneticPr fontId="2"/>
  </si>
  <si>
    <t>終点</t>
    <rPh sb="0" eb="2">
      <t>シュウテン</t>
    </rPh>
    <phoneticPr fontId="2"/>
  </si>
  <si>
    <t>※入力できるのは黄色のセルだけです。</t>
    <rPh sb="1" eb="3">
      <t>ニュウリョク</t>
    </rPh>
    <rPh sb="8" eb="10">
      <t>キイロ</t>
    </rPh>
    <phoneticPr fontId="2"/>
  </si>
  <si>
    <t>それは何日までの計算データか？</t>
    <rPh sb="3" eb="5">
      <t>ナンニチ</t>
    </rPh>
    <rPh sb="8" eb="10">
      <t>ケイサン</t>
    </rPh>
    <phoneticPr fontId="2"/>
  </si>
  <si>
    <t>秒に換算するとどれ位か？</t>
    <rPh sb="0" eb="1">
      <t>ビョウ</t>
    </rPh>
    <rPh sb="2" eb="4">
      <t>カンサン</t>
    </rPh>
    <rPh sb="9" eb="10">
      <t>クライ</t>
    </rPh>
    <phoneticPr fontId="2"/>
  </si>
  <si>
    <t>日数に換算するとどれ位か？</t>
    <rPh sb="0" eb="2">
      <t>ニッスウ</t>
    </rPh>
    <rPh sb="3" eb="5">
      <t>カンサン</t>
    </rPh>
    <rPh sb="10" eb="11">
      <t>クライ</t>
    </rPh>
    <phoneticPr fontId="2"/>
  </si>
  <si>
    <t>左欄×1秒あたり人口減少数</t>
    <rPh sb="0" eb="1">
      <t>ヒダリ</t>
    </rPh>
    <rPh sb="1" eb="2">
      <t>ラン</t>
    </rPh>
    <rPh sb="4" eb="5">
      <t>ビョウ</t>
    </rPh>
    <rPh sb="8" eb="10">
      <t>ジンコウ</t>
    </rPh>
    <rPh sb="10" eb="12">
      <t>ゲンショウ</t>
    </rPh>
    <rPh sb="12" eb="13">
      <t>スウ</t>
    </rPh>
    <phoneticPr fontId="2"/>
  </si>
  <si>
    <t>①</t>
    <phoneticPr fontId="2"/>
  </si>
  <si>
    <t>②</t>
    <phoneticPr fontId="2"/>
  </si>
  <si>
    <t>③</t>
    <phoneticPr fontId="2"/>
  </si>
  <si>
    <t>④</t>
    <phoneticPr fontId="2"/>
  </si>
  <si>
    <t>⑤</t>
    <phoneticPr fontId="2"/>
  </si>
  <si>
    <t>⑥</t>
    <phoneticPr fontId="2"/>
  </si>
  <si>
    <t>⑦</t>
    <phoneticPr fontId="2"/>
  </si>
  <si>
    <t>⑨</t>
    <phoneticPr fontId="2"/>
  </si>
  <si>
    <t>カウントダウン時計で表示される①の人口</t>
    <rPh sb="7" eb="9">
      <t>トケイ</t>
    </rPh>
    <rPh sb="10" eb="12">
      <t>ヒョウジ</t>
    </rPh>
    <rPh sb="16" eb="17">
      <t>ツイタチ</t>
    </rPh>
    <rPh sb="17" eb="19">
      <t>ジンコウ</t>
    </rPh>
    <phoneticPr fontId="2"/>
  </si>
  <si>
    <t>⑧=⑥+⑦</t>
    <phoneticPr fontId="2"/>
  </si>
  <si>
    <t>⑪=⑩÷⑧</t>
    <phoneticPr fontId="2"/>
  </si>
  <si>
    <t>増減数</t>
    <rPh sb="0" eb="3">
      <t>ゾウゲンスウ</t>
    </rPh>
    <phoneticPr fontId="2"/>
  </si>
  <si>
    <t>出所：新潟県移動調査</t>
  </si>
  <si>
    <t>人口増減の季節指数を計算するための資料　</t>
    <rPh sb="0" eb="2">
      <t>ジンコウ</t>
    </rPh>
    <rPh sb="2" eb="4">
      <t>ゾウゲン</t>
    </rPh>
    <rPh sb="5" eb="7">
      <t>キセツ</t>
    </rPh>
    <rPh sb="7" eb="9">
      <t>シスウ</t>
    </rPh>
    <rPh sb="10" eb="12">
      <t>ケイサン</t>
    </rPh>
    <rPh sb="17" eb="19">
      <t>シリョウ</t>
    </rPh>
    <phoneticPr fontId="2"/>
  </si>
  <si>
    <t>新潟県人口移動調査（月報）のURL</t>
    <phoneticPr fontId="2"/>
  </si>
  <si>
    <t>毎月公表する人口の基準日</t>
    <rPh sb="0" eb="2">
      <t>マイツキ</t>
    </rPh>
    <rPh sb="2" eb="4">
      <t>コウヒョウ</t>
    </rPh>
    <rPh sb="6" eb="8">
      <t>ジンコウ</t>
    </rPh>
    <rPh sb="9" eb="12">
      <t>キジュンビ</t>
    </rPh>
    <phoneticPr fontId="2"/>
  </si>
  <si>
    <t>県が毎月公表する推計人口</t>
    <rPh sb="0" eb="1">
      <t>ケン</t>
    </rPh>
    <rPh sb="2" eb="4">
      <t>マイツキ</t>
    </rPh>
    <rPh sb="4" eb="6">
      <t>コウヒョウ</t>
    </rPh>
    <rPh sb="8" eb="10">
      <t>スイケイ</t>
    </rPh>
    <rPh sb="10" eb="12">
      <t>ジンコウ</t>
    </rPh>
    <phoneticPr fontId="2"/>
  </si>
  <si>
    <t>月末日</t>
    <rPh sb="0" eb="2">
      <t>ゲツマツ</t>
    </rPh>
    <rPh sb="2" eb="3">
      <t>ビ</t>
    </rPh>
    <phoneticPr fontId="2"/>
  </si>
  <si>
    <t>**</t>
    <phoneticPr fontId="2"/>
  </si>
  <si>
    <t>対前月</t>
    <rPh sb="0" eb="1">
      <t>タイ</t>
    </rPh>
    <rPh sb="1" eb="3">
      <t>ゼンゲツ</t>
    </rPh>
    <phoneticPr fontId="2"/>
  </si>
  <si>
    <t>人口増減</t>
  </si>
  <si>
    <t>人口増減</t>
    <rPh sb="0" eb="2">
      <t>ジンコウ</t>
    </rPh>
    <rPh sb="2" eb="4">
      <t>ゾウゲン</t>
    </rPh>
    <phoneticPr fontId="2"/>
  </si>
  <si>
    <t>※人口動態の推移（表3）、市町村別人口・人口動態及び世帯数（表4） [Excelファイル／72KB]</t>
    <phoneticPr fontId="2"/>
  </si>
  <si>
    <t>人口移動</t>
    <rPh sb="0" eb="2">
      <t>ジンコウ</t>
    </rPh>
    <rPh sb="2" eb="4">
      <t>イドウ</t>
    </rPh>
    <phoneticPr fontId="2"/>
  </si>
  <si>
    <t>※毎月末に前月移動状況を基にした当月1日の人口が発表されます。</t>
    <rPh sb="1" eb="3">
      <t>マイツキ</t>
    </rPh>
    <rPh sb="3" eb="4">
      <t>マツ</t>
    </rPh>
    <rPh sb="5" eb="7">
      <t>ゼンゲツ</t>
    </rPh>
    <rPh sb="7" eb="9">
      <t>イドウ</t>
    </rPh>
    <rPh sb="9" eb="11">
      <t>ジョウキョウ</t>
    </rPh>
    <rPh sb="12" eb="13">
      <t>モト</t>
    </rPh>
    <rPh sb="16" eb="18">
      <t>トウゲツ</t>
    </rPh>
    <rPh sb="19" eb="20">
      <t>ニチ</t>
    </rPh>
    <rPh sb="21" eb="23">
      <t>ジンコウ</t>
    </rPh>
    <rPh sb="24" eb="26">
      <t>ハッピョウ</t>
    </rPh>
    <phoneticPr fontId="2"/>
  </si>
  <si>
    <t>➡発表された数値を左の表の該当欄に転記します。</t>
    <rPh sb="1" eb="3">
      <t>ハッピョウ</t>
    </rPh>
    <rPh sb="6" eb="8">
      <t>スウチ</t>
    </rPh>
    <rPh sb="9" eb="10">
      <t>ヒダリ</t>
    </rPh>
    <rPh sb="11" eb="12">
      <t>ヒョウ</t>
    </rPh>
    <rPh sb="13" eb="16">
      <t>ガイトウラン</t>
    </rPh>
    <rPh sb="17" eb="19">
      <t>テンキ</t>
    </rPh>
    <phoneticPr fontId="2"/>
  </si>
  <si>
    <t>➡さらに「ネットアップ用」シートの黄色のセルの該当欄に人口を転記します。</t>
    <rPh sb="11" eb="12">
      <t>ヨウ</t>
    </rPh>
    <rPh sb="17" eb="19">
      <t>キイロ</t>
    </rPh>
    <rPh sb="23" eb="25">
      <t>ガイトウ</t>
    </rPh>
    <rPh sb="25" eb="26">
      <t>ラン</t>
    </rPh>
    <rPh sb="27" eb="29">
      <t>ジンコウ</t>
    </rPh>
    <rPh sb="30" eb="32">
      <t>テンキ</t>
    </rPh>
    <phoneticPr fontId="2"/>
  </si>
  <si>
    <t>計算用資料(独自推計)</t>
    <rPh sb="0" eb="3">
      <t>ケイサンヨウ</t>
    </rPh>
    <rPh sb="3" eb="5">
      <t>シリョウ</t>
    </rPh>
    <rPh sb="6" eb="8">
      <t>ドクジ</t>
    </rPh>
    <rPh sb="8" eb="10">
      <t>スイケイ</t>
    </rPh>
    <phoneticPr fontId="2"/>
  </si>
  <si>
    <t>計算用資料(社人研)</t>
    <rPh sb="0" eb="3">
      <t>ケイサンヨウ</t>
    </rPh>
    <rPh sb="3" eb="5">
      <t>シリョウ</t>
    </rPh>
    <rPh sb="6" eb="9">
      <t>シャジンケン</t>
    </rPh>
    <phoneticPr fontId="2"/>
  </si>
  <si>
    <t>※人口推計(社人研)</t>
    <rPh sb="1" eb="3">
      <t>ジンコウ</t>
    </rPh>
    <rPh sb="3" eb="5">
      <t>スイケイ</t>
    </rPh>
    <rPh sb="6" eb="9">
      <t>シャジンケン</t>
    </rPh>
    <phoneticPr fontId="2"/>
  </si>
  <si>
    <t>計算用資料(佐渡市)</t>
    <rPh sb="0" eb="3">
      <t>ケイサンヨウ</t>
    </rPh>
    <rPh sb="3" eb="5">
      <t>シリョウ</t>
    </rPh>
    <rPh sb="6" eb="9">
      <t>サドシ</t>
    </rPh>
    <phoneticPr fontId="2"/>
  </si>
  <si>
    <t>**</t>
    <phoneticPr fontId="2"/>
  </si>
  <si>
    <t>誤差・乖離</t>
    <rPh sb="0" eb="2">
      <t>ゴサ</t>
    </rPh>
    <rPh sb="3" eb="5">
      <t>カイリ</t>
    </rPh>
    <phoneticPr fontId="2"/>
  </si>
  <si>
    <t>⑫</t>
    <phoneticPr fontId="2"/>
  </si>
  <si>
    <t>社人研</t>
    <rPh sb="0" eb="3">
      <t>シャジンケン</t>
    </rPh>
    <phoneticPr fontId="2"/>
  </si>
  <si>
    <t>⑬</t>
    <phoneticPr fontId="2"/>
  </si>
  <si>
    <t>⑭</t>
    <phoneticPr fontId="2"/>
  </si>
  <si>
    <t>独自推計-2</t>
    <rPh sb="0" eb="2">
      <t>ドクジ</t>
    </rPh>
    <rPh sb="2" eb="4">
      <t>スイケイ</t>
    </rPh>
    <phoneticPr fontId="2"/>
  </si>
  <si>
    <t>　　　独自推計-1</t>
    <rPh sb="3" eb="5">
      <t>ドクジ</t>
    </rPh>
    <rPh sb="5" eb="7">
      <t>スイケイ</t>
    </rPh>
    <phoneticPr fontId="2"/>
  </si>
  <si>
    <t>佐渡市</t>
    <rPh sb="0" eb="3">
      <t>サドシ</t>
    </rPh>
    <phoneticPr fontId="2"/>
  </si>
  <si>
    <t>過去の実績値による推計(後藤)</t>
    <rPh sb="0" eb="2">
      <t>カコ</t>
    </rPh>
    <rPh sb="3" eb="6">
      <t>ジッセキチ</t>
    </rPh>
    <rPh sb="9" eb="11">
      <t>スイケイ</t>
    </rPh>
    <rPh sb="12" eb="14">
      <t>ゴトウ</t>
    </rPh>
    <phoneticPr fontId="2"/>
  </si>
  <si>
    <t>将来の変動を見込んだ推計(社人研)</t>
    <rPh sb="0" eb="2">
      <t>ショウライ</t>
    </rPh>
    <rPh sb="3" eb="5">
      <t>ヘンドウ</t>
    </rPh>
    <rPh sb="6" eb="8">
      <t>ミコ</t>
    </rPh>
    <rPh sb="10" eb="12">
      <t>スイケイ</t>
    </rPh>
    <rPh sb="13" eb="16">
      <t>シャジンケン</t>
    </rPh>
    <phoneticPr fontId="2"/>
  </si>
  <si>
    <t>こうしたい目標値(佐渡市)</t>
    <rPh sb="5" eb="8">
      <t>モクヒョウチ</t>
    </rPh>
    <rPh sb="9" eb="12">
      <t>サドシ</t>
    </rPh>
    <phoneticPr fontId="2"/>
  </si>
  <si>
    <t>https://www.pref.niigata.lg.jp/site/tokei/</t>
    <phoneticPr fontId="2"/>
  </si>
  <si>
    <t>➡「新潟県の主要データ」➡「人口と世帯数」➡「新潟県人口移動調査」</t>
    <rPh sb="2" eb="5">
      <t>ニイガタケン</t>
    </rPh>
    <rPh sb="6" eb="8">
      <t>シュヨウ</t>
    </rPh>
    <rPh sb="14" eb="16">
      <t>ジンコウ</t>
    </rPh>
    <rPh sb="17" eb="20">
      <t>セタイスウ</t>
    </rPh>
    <rPh sb="23" eb="26">
      <t>ニイガタケン</t>
    </rPh>
    <rPh sb="26" eb="28">
      <t>ジンコウ</t>
    </rPh>
    <rPh sb="28" eb="30">
      <t>イドウ</t>
    </rPh>
    <rPh sb="30" eb="32">
      <t>チョウサ</t>
    </rPh>
    <phoneticPr fontId="2"/>
  </si>
  <si>
    <t>⑮=⑬+⑭</t>
    <phoneticPr fontId="2"/>
  </si>
  <si>
    <t>⑰=⑯÷⑨</t>
    <phoneticPr fontId="2"/>
  </si>
  <si>
    <t>⑰</t>
    <phoneticPr fontId="2"/>
  </si>
  <si>
    <t>⑱</t>
    <phoneticPr fontId="2"/>
  </si>
  <si>
    <t>⑲</t>
    <phoneticPr fontId="2"/>
  </si>
  <si>
    <t>⑳=⑱+⑲</t>
    <phoneticPr fontId="2"/>
  </si>
  <si>
    <t>b=a÷⑧</t>
    <phoneticPr fontId="2"/>
  </si>
  <si>
    <t>a=⑳-⑨</t>
    <phoneticPr fontId="2"/>
  </si>
  <si>
    <t>⑯=⑮-⑨</t>
    <phoneticPr fontId="2"/>
  </si>
  <si>
    <t>⑩=⑧-⑨</t>
    <phoneticPr fontId="2"/>
  </si>
  <si>
    <t>ver10から2020年推計とした。</t>
    <rPh sb="11" eb="12">
      <t>ネン</t>
    </rPh>
    <rPh sb="12" eb="14">
      <t>スイケイ</t>
    </rPh>
    <phoneticPr fontId="2"/>
  </si>
  <si>
    <t>r6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</si>
</sst>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quot;-&quot;"/>
    <numFmt numFmtId="178" formatCode="0.0%"/>
    <numFmt numFmtId="179" formatCode="#,##0.00000000000000;[Red]\-#,##0.00000000000000"/>
    <numFmt numFmtId="180" formatCode="0_ ;[Red]\-0\ "/>
    <numFmt numFmtId="181" formatCode="0.0"/>
  </numFmts>
  <fonts count="36">
    <font>
      <sz val="12"/>
      <color theme="1"/>
      <name val="游ゴシック"/>
      <family val="2"/>
      <charset val="128"/>
      <scheme val="minor"/>
    </font>
    <font>
      <sz val="13"/>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11"/>
      <name val="ＭＳ Ｐゴシック"/>
      <family val="3"/>
      <charset val="128"/>
    </font>
    <font>
      <u/>
      <sz val="11"/>
      <color indexed="12"/>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color theme="1"/>
      <name val="游ゴシック"/>
      <family val="2"/>
      <charset val="128"/>
      <scheme val="minor"/>
    </font>
    <font>
      <sz val="14"/>
      <name val="ＭＳ 明朝"/>
      <family val="1"/>
      <charset val="128"/>
    </font>
    <font>
      <sz val="12"/>
      <name val="ＭＳ 明朝"/>
      <family val="1"/>
      <charset val="128"/>
    </font>
    <font>
      <sz val="12"/>
      <color indexed="60"/>
      <name val="ＭＳ 明朝"/>
      <family val="1"/>
      <charset val="128"/>
    </font>
    <font>
      <sz val="20"/>
      <name val="ＭＳ 明朝"/>
      <family val="1"/>
      <charset val="128"/>
    </font>
    <font>
      <sz val="11"/>
      <color theme="1"/>
      <name val="游ゴシック"/>
      <family val="3"/>
      <charset val="128"/>
      <scheme val="minor"/>
    </font>
    <font>
      <b/>
      <sz val="12"/>
      <color theme="1"/>
      <name val="游ゴシック"/>
      <family val="3"/>
      <charset val="128"/>
      <scheme val="minor"/>
    </font>
    <font>
      <sz val="12"/>
      <color theme="1"/>
      <name val="ＭＳ Ｐ明朝"/>
      <family val="1"/>
      <charset val="128"/>
    </font>
    <font>
      <sz val="12"/>
      <color rgb="FFFF0000"/>
      <name val="游ゴシック"/>
      <family val="2"/>
      <charset val="128"/>
      <scheme val="minor"/>
    </font>
    <font>
      <b/>
      <sz val="12"/>
      <name val="ＭＳ 明朝"/>
      <family val="1"/>
      <charset val="128"/>
    </font>
    <font>
      <sz val="9"/>
      <name val="ＭＳ 明朝"/>
      <family val="1"/>
      <charset val="128"/>
    </font>
    <font>
      <sz val="9"/>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20"/>
      <color rgb="FFFF0000"/>
      <name val="游ゴシック"/>
      <family val="2"/>
      <charset val="128"/>
      <scheme val="minor"/>
    </font>
    <font>
      <sz val="20"/>
      <color theme="1"/>
      <name val="游ゴシック"/>
      <family val="3"/>
      <charset val="128"/>
      <scheme val="minor"/>
    </font>
    <font>
      <u/>
      <sz val="12"/>
      <color rgb="FFFF0000"/>
      <name val="游ゴシック"/>
      <family val="2"/>
      <charset val="128"/>
      <scheme val="minor"/>
    </font>
    <font>
      <b/>
      <sz val="10"/>
      <color indexed="81"/>
      <name val="MS P ゴシック"/>
      <family val="3"/>
      <charset val="128"/>
    </font>
    <font>
      <sz val="10"/>
      <color indexed="81"/>
      <name val="MS P ゴシック"/>
      <family val="3"/>
      <charset val="128"/>
    </font>
    <font>
      <sz val="14"/>
      <color indexed="81"/>
      <name val="MS P ゴシック"/>
      <family val="3"/>
      <charset val="128"/>
    </font>
    <font>
      <b/>
      <sz val="14"/>
      <color indexed="81"/>
      <name val="MS P ゴシック"/>
      <family val="3"/>
      <charset val="128"/>
    </font>
    <font>
      <b/>
      <sz val="14"/>
      <color indexed="10"/>
      <name val="MS P ゴシック"/>
      <family val="3"/>
      <charset val="128"/>
    </font>
  </fonts>
  <fills count="11">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8">
    <xf numFmtId="0" fontId="0" fillId="0" borderId="0">
      <alignment vertical="center"/>
    </xf>
    <xf numFmtId="0" fontId="5" fillId="0" borderId="0"/>
    <xf numFmtId="177" fontId="7" fillId="0" borderId="0" applyFill="0" applyBorder="0" applyAlignment="0"/>
    <xf numFmtId="0" fontId="8" fillId="0" borderId="0">
      <alignment horizontal="left"/>
    </xf>
    <xf numFmtId="0" fontId="9" fillId="0" borderId="5" applyNumberFormat="0" applyAlignment="0" applyProtection="0">
      <alignment horizontal="left" vertical="center"/>
    </xf>
    <xf numFmtId="0" fontId="9" fillId="0" borderId="3">
      <alignment horizontal="left" vertical="center"/>
    </xf>
    <xf numFmtId="0" fontId="10" fillId="0" borderId="0"/>
    <xf numFmtId="4" fontId="8" fillId="0" borderId="0">
      <alignment horizontal="right"/>
    </xf>
    <xf numFmtId="4" fontId="11" fillId="0" borderId="0">
      <alignment horizontal="right"/>
    </xf>
    <xf numFmtId="0" fontId="12" fillId="0" borderId="0">
      <alignment horizontal="left"/>
    </xf>
    <xf numFmtId="0" fontId="13" fillId="0" borderId="0">
      <alignment horizontal="center"/>
    </xf>
    <xf numFmtId="0" fontId="6" fillId="0" borderId="0" applyNumberFormat="0" applyFill="0" applyBorder="0" applyAlignment="0" applyProtection="0">
      <alignment vertical="top"/>
      <protection locked="0"/>
    </xf>
    <xf numFmtId="0" fontId="5" fillId="0" borderId="6"/>
    <xf numFmtId="38" fontId="5" fillId="0" borderId="0" applyFont="0" applyFill="0" applyBorder="0" applyAlignment="0" applyProtection="0"/>
    <xf numFmtId="38" fontId="14" fillId="0" borderId="0" applyFont="0" applyFill="0" applyBorder="0" applyAlignment="0" applyProtection="0">
      <alignment vertical="center"/>
    </xf>
    <xf numFmtId="37" fontId="15" fillId="0" borderId="0"/>
    <xf numFmtId="38" fontId="15" fillId="0" borderId="0" applyFont="0" applyFill="0" applyBorder="0" applyAlignment="0" applyProtection="0"/>
    <xf numFmtId="9" fontId="14" fillId="0" borderId="0" applyFont="0" applyFill="0" applyBorder="0" applyAlignment="0" applyProtection="0">
      <alignment vertical="center"/>
    </xf>
  </cellStyleXfs>
  <cellXfs count="215">
    <xf numFmtId="0" fontId="0" fillId="0" borderId="0" xfId="0">
      <alignment vertical="center"/>
    </xf>
    <xf numFmtId="0" fontId="0" fillId="0" borderId="4" xfId="0" applyBorder="1">
      <alignment vertical="center"/>
    </xf>
    <xf numFmtId="0" fontId="6" fillId="0" borderId="0" xfId="11" applyFill="1" applyAlignment="1" applyProtection="1">
      <alignment vertical="center"/>
    </xf>
    <xf numFmtId="176" fontId="4" fillId="0" borderId="4" xfId="1" applyNumberFormat="1" applyFont="1" applyBorder="1"/>
    <xf numFmtId="37" fontId="15" fillId="0" borderId="0" xfId="15" applyAlignment="1">
      <alignment horizontal="left"/>
    </xf>
    <xf numFmtId="37" fontId="15" fillId="0" borderId="0" xfId="15"/>
    <xf numFmtId="37" fontId="16" fillId="0" borderId="0" xfId="15" applyFont="1"/>
    <xf numFmtId="37" fontId="16" fillId="0" borderId="0" xfId="15" applyFont="1" applyAlignment="1">
      <alignment horizontal="left"/>
    </xf>
    <xf numFmtId="37" fontId="17" fillId="0" borderId="0" xfId="15" applyFont="1"/>
    <xf numFmtId="37" fontId="18" fillId="0" borderId="0" xfId="15" applyFont="1"/>
    <xf numFmtId="38" fontId="16" fillId="0" borderId="0" xfId="14" applyFont="1" applyFill="1" applyBorder="1" applyAlignment="1"/>
    <xf numFmtId="37" fontId="16" fillId="0" borderId="19" xfId="15" applyFont="1" applyBorder="1"/>
    <xf numFmtId="37" fontId="16" fillId="0" borderId="11" xfId="15" applyFont="1" applyBorder="1" applyAlignment="1">
      <alignment horizontal="left"/>
    </xf>
    <xf numFmtId="37" fontId="16" fillId="0" borderId="14" xfId="15" applyFont="1" applyBorder="1" applyAlignment="1">
      <alignment horizontal="left"/>
    </xf>
    <xf numFmtId="37" fontId="16" fillId="0" borderId="21" xfId="15" applyFont="1" applyBorder="1" applyAlignment="1">
      <alignment horizontal="left"/>
    </xf>
    <xf numFmtId="37" fontId="17" fillId="0" borderId="20" xfId="15" applyFont="1" applyBorder="1"/>
    <xf numFmtId="37" fontId="16" fillId="0" borderId="22" xfId="15" applyFont="1" applyBorder="1" applyAlignment="1">
      <alignment horizontal="left"/>
    </xf>
    <xf numFmtId="37" fontId="16" fillId="0" borderId="23" xfId="15" applyFont="1" applyBorder="1"/>
    <xf numFmtId="37" fontId="6" fillId="0" borderId="0" xfId="11" applyNumberFormat="1" applyAlignment="1" applyProtection="1"/>
    <xf numFmtId="49" fontId="15" fillId="0" borderId="0" xfId="15" applyNumberFormat="1"/>
    <xf numFmtId="38" fontId="0" fillId="0" borderId="0" xfId="14" applyFont="1">
      <alignment vertical="center"/>
    </xf>
    <xf numFmtId="38" fontId="0" fillId="0" borderId="4" xfId="14" applyFont="1" applyBorder="1">
      <alignment vertical="center"/>
    </xf>
    <xf numFmtId="0" fontId="0" fillId="0" borderId="0" xfId="0" applyAlignment="1">
      <alignment vertical="center" wrapText="1"/>
    </xf>
    <xf numFmtId="38" fontId="0" fillId="3" borderId="4" xfId="14" applyFont="1" applyFill="1" applyBorder="1">
      <alignment vertical="center"/>
    </xf>
    <xf numFmtId="0" fontId="0" fillId="0" borderId="4" xfId="0" applyBorder="1" applyAlignment="1">
      <alignment horizontal="center" vertical="center"/>
    </xf>
    <xf numFmtId="0" fontId="6" fillId="0" borderId="12" xfId="11" applyFill="1" applyBorder="1" applyAlignment="1" applyProtection="1">
      <alignment vertical="center"/>
    </xf>
    <xf numFmtId="49" fontId="0" fillId="0" borderId="0" xfId="0" applyNumberFormat="1">
      <alignment vertical="center"/>
    </xf>
    <xf numFmtId="0" fontId="1" fillId="0" borderId="4" xfId="0" applyFont="1" applyBorder="1" applyAlignment="1">
      <alignment horizontal="center" vertical="center"/>
    </xf>
    <xf numFmtId="0" fontId="20" fillId="0" borderId="8" xfId="0" applyFont="1"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3" xfId="0" applyBorder="1">
      <alignment vertical="center"/>
    </xf>
    <xf numFmtId="176" fontId="4" fillId="0" borderId="4" xfId="0" applyNumberFormat="1" applyFont="1" applyBorder="1" applyAlignment="1"/>
    <xf numFmtId="0" fontId="0" fillId="0" borderId="4" xfId="0" applyBorder="1" applyAlignment="1">
      <alignment horizontal="right" vertical="center"/>
    </xf>
    <xf numFmtId="0" fontId="0" fillId="0" borderId="4" xfId="0" applyBorder="1" applyAlignment="1">
      <alignment horizontal="left" vertical="center"/>
    </xf>
    <xf numFmtId="180" fontId="16" fillId="0" borderId="4" xfId="15" applyNumberFormat="1" applyFont="1" applyBorder="1"/>
    <xf numFmtId="180" fontId="15" fillId="0" borderId="0" xfId="15" applyNumberFormat="1" applyAlignment="1">
      <alignment horizontal="left"/>
    </xf>
    <xf numFmtId="180" fontId="16" fillId="0" borderId="18" xfId="15" applyNumberFormat="1" applyFont="1" applyBorder="1"/>
    <xf numFmtId="180" fontId="16" fillId="0" borderId="0" xfId="14" applyNumberFormat="1" applyFont="1" applyFill="1" applyBorder="1" applyAlignment="1"/>
    <xf numFmtId="180" fontId="0" fillId="0" borderId="0" xfId="0" applyNumberFormat="1">
      <alignment vertical="center"/>
    </xf>
    <xf numFmtId="180" fontId="0" fillId="0" borderId="4" xfId="0" applyNumberFormat="1" applyBorder="1">
      <alignment vertical="center"/>
    </xf>
    <xf numFmtId="178" fontId="0" fillId="0" borderId="0" xfId="17" applyNumberFormat="1" applyFont="1">
      <alignment vertical="center"/>
    </xf>
    <xf numFmtId="37" fontId="16" fillId="0" borderId="1" xfId="15" applyFont="1" applyBorder="1" applyAlignment="1">
      <alignment horizontal="left"/>
    </xf>
    <xf numFmtId="180" fontId="16" fillId="0" borderId="25" xfId="15" applyNumberFormat="1" applyFont="1" applyBorder="1"/>
    <xf numFmtId="37" fontId="16" fillId="0" borderId="12" xfId="15" applyFont="1" applyBorder="1" applyAlignment="1">
      <alignment horizontal="center" vertical="top"/>
    </xf>
    <xf numFmtId="37" fontId="23" fillId="0" borderId="0" xfId="15" applyFont="1"/>
    <xf numFmtId="0" fontId="0" fillId="0" borderId="11" xfId="0" applyBorder="1">
      <alignment vertical="center"/>
    </xf>
    <xf numFmtId="14" fontId="0" fillId="0" borderId="13" xfId="0" applyNumberFormat="1" applyBorder="1">
      <alignment vertical="center"/>
    </xf>
    <xf numFmtId="14" fontId="0" fillId="0" borderId="31" xfId="0" applyNumberFormat="1" applyBorder="1">
      <alignment vertical="center"/>
    </xf>
    <xf numFmtId="0" fontId="0" fillId="0" borderId="32" xfId="0" applyBorder="1">
      <alignment vertical="center"/>
    </xf>
    <xf numFmtId="0" fontId="0" fillId="0" borderId="28" xfId="0" applyBorder="1">
      <alignment vertical="center"/>
    </xf>
    <xf numFmtId="38" fontId="0" fillId="0" borderId="2" xfId="14" applyFont="1" applyBorder="1">
      <alignment vertical="center"/>
    </xf>
    <xf numFmtId="38" fontId="0" fillId="0" borderId="11" xfId="14" applyFont="1" applyBorder="1">
      <alignment vertical="center"/>
    </xf>
    <xf numFmtId="38" fontId="0" fillId="0" borderId="12" xfId="14" applyFont="1" applyBorder="1">
      <alignment vertical="center"/>
    </xf>
    <xf numFmtId="14" fontId="0" fillId="5" borderId="0" xfId="0" applyNumberFormat="1" applyFill="1">
      <alignment vertical="center"/>
    </xf>
    <xf numFmtId="0" fontId="0" fillId="4" borderId="34" xfId="0" applyFill="1" applyBorder="1">
      <alignment vertical="center"/>
    </xf>
    <xf numFmtId="38" fontId="0" fillId="4" borderId="35" xfId="14" applyFont="1" applyFill="1" applyBorder="1">
      <alignment vertical="center"/>
    </xf>
    <xf numFmtId="0" fontId="0" fillId="4" borderId="36" xfId="0" applyFill="1" applyBorder="1">
      <alignment vertical="center"/>
    </xf>
    <xf numFmtId="0" fontId="27" fillId="4" borderId="4" xfId="0" applyFont="1" applyFill="1" applyBorder="1" applyAlignment="1">
      <alignment horizontal="center" vertical="center"/>
    </xf>
    <xf numFmtId="0" fontId="0" fillId="4" borderId="0" xfId="0" applyFill="1">
      <alignment vertical="center"/>
    </xf>
    <xf numFmtId="38" fontId="0" fillId="4" borderId="37" xfId="14" applyFont="1" applyFill="1" applyBorder="1">
      <alignment vertical="center"/>
    </xf>
    <xf numFmtId="0" fontId="0" fillId="4" borderId="4" xfId="0" applyFill="1" applyBorder="1" applyAlignment="1">
      <alignment horizontal="center" vertical="center"/>
    </xf>
    <xf numFmtId="0" fontId="20" fillId="4" borderId="36" xfId="0" applyFont="1" applyFill="1" applyBorder="1">
      <alignment vertical="center"/>
    </xf>
    <xf numFmtId="0" fontId="0" fillId="4" borderId="4" xfId="0" applyFill="1" applyBorder="1">
      <alignment vertical="center"/>
    </xf>
    <xf numFmtId="38" fontId="0" fillId="4" borderId="4" xfId="14" applyFont="1" applyFill="1" applyBorder="1">
      <alignment vertical="center"/>
    </xf>
    <xf numFmtId="38" fontId="0" fillId="4" borderId="0" xfId="0" applyNumberFormat="1" applyFill="1">
      <alignment vertical="center"/>
    </xf>
    <xf numFmtId="0" fontId="0" fillId="4" borderId="38" xfId="0" applyFill="1" applyBorder="1">
      <alignment vertical="center"/>
    </xf>
    <xf numFmtId="0" fontId="26" fillId="4" borderId="25" xfId="0" applyFont="1" applyFill="1" applyBorder="1">
      <alignment vertical="center"/>
    </xf>
    <xf numFmtId="0" fontId="0" fillId="4" borderId="39" xfId="0" applyFill="1" applyBorder="1">
      <alignment vertical="center"/>
    </xf>
    <xf numFmtId="38" fontId="0" fillId="4" borderId="26" xfId="14" applyFont="1" applyFill="1" applyBorder="1">
      <alignment vertical="center"/>
    </xf>
    <xf numFmtId="0" fontId="28" fillId="4" borderId="33" xfId="0" applyFont="1" applyFill="1" applyBorder="1">
      <alignment vertical="center"/>
    </xf>
    <xf numFmtId="0" fontId="29" fillId="0" borderId="0" xfId="0" applyFont="1">
      <alignment vertical="center"/>
    </xf>
    <xf numFmtId="0" fontId="30" fillId="4" borderId="34" xfId="0" applyFont="1" applyFill="1" applyBorder="1">
      <alignment vertical="center"/>
    </xf>
    <xf numFmtId="0" fontId="22" fillId="0" borderId="0" xfId="0" applyFont="1">
      <alignment vertical="center"/>
    </xf>
    <xf numFmtId="38" fontId="0" fillId="4" borderId="0" xfId="14" applyFont="1" applyFill="1" applyBorder="1">
      <alignment vertical="center"/>
    </xf>
    <xf numFmtId="38" fontId="0" fillId="4" borderId="34" xfId="14" applyFont="1" applyFill="1" applyBorder="1">
      <alignment vertical="center"/>
    </xf>
    <xf numFmtId="38" fontId="0" fillId="4" borderId="39" xfId="14" applyFont="1" applyFill="1" applyBorder="1">
      <alignment vertical="center"/>
    </xf>
    <xf numFmtId="38" fontId="0" fillId="0" borderId="0" xfId="14" applyFont="1" applyAlignment="1">
      <alignment horizontal="center" vertical="center"/>
    </xf>
    <xf numFmtId="38" fontId="14" fillId="3" borderId="4" xfId="14" applyFont="1" applyFill="1" applyBorder="1" applyAlignment="1">
      <alignment vertical="center" wrapText="1"/>
    </xf>
    <xf numFmtId="14" fontId="0" fillId="4" borderId="4" xfId="0" applyNumberFormat="1" applyFill="1" applyBorder="1">
      <alignment vertical="center"/>
    </xf>
    <xf numFmtId="38" fontId="0" fillId="6" borderId="4" xfId="14" applyFont="1" applyFill="1" applyBorder="1">
      <alignment vertical="center"/>
    </xf>
    <xf numFmtId="37" fontId="16" fillId="6" borderId="1" xfId="15" applyFont="1" applyFill="1" applyBorder="1"/>
    <xf numFmtId="180" fontId="16" fillId="6" borderId="4" xfId="15" applyNumberFormat="1" applyFont="1" applyFill="1" applyBorder="1"/>
    <xf numFmtId="180" fontId="17" fillId="6" borderId="4" xfId="15" applyNumberFormat="1" applyFont="1" applyFill="1" applyBorder="1"/>
    <xf numFmtId="180" fontId="16" fillId="6" borderId="25" xfId="15" applyNumberFormat="1" applyFont="1" applyFill="1" applyBorder="1"/>
    <xf numFmtId="180" fontId="17" fillId="6" borderId="25" xfId="15" applyNumberFormat="1" applyFont="1" applyFill="1" applyBorder="1"/>
    <xf numFmtId="0" fontId="0" fillId="0" borderId="1" xfId="0" applyBorder="1">
      <alignment vertical="center"/>
    </xf>
    <xf numFmtId="49" fontId="0" fillId="0" borderId="4" xfId="0" applyNumberFormat="1" applyBorder="1">
      <alignment vertical="center"/>
    </xf>
    <xf numFmtId="0" fontId="1" fillId="0" borderId="4" xfId="0" applyFont="1" applyBorder="1" applyAlignment="1">
      <alignment horizontal="center" vertical="center" wrapText="1"/>
    </xf>
    <xf numFmtId="49" fontId="0" fillId="0" borderId="4" xfId="0" applyNumberFormat="1" applyBorder="1" applyAlignment="1">
      <alignment horizontal="center" vertical="center"/>
    </xf>
    <xf numFmtId="176" fontId="4" fillId="6" borderId="4" xfId="1" applyNumberFormat="1" applyFont="1" applyFill="1" applyBorder="1" applyAlignment="1">
      <alignment horizontal="right"/>
    </xf>
    <xf numFmtId="176" fontId="4" fillId="6" borderId="4" xfId="1" applyNumberFormat="1" applyFont="1" applyFill="1" applyBorder="1"/>
    <xf numFmtId="176" fontId="4" fillId="6" borderId="4" xfId="0" applyNumberFormat="1" applyFont="1" applyFill="1" applyBorder="1" applyAlignment="1"/>
    <xf numFmtId="3" fontId="21" fillId="6" borderId="4" xfId="0" applyNumberFormat="1" applyFont="1" applyFill="1" applyBorder="1">
      <alignment vertical="center"/>
    </xf>
    <xf numFmtId="176" fontId="4" fillId="6" borderId="4" xfId="13" applyNumberFormat="1" applyFont="1" applyFill="1" applyBorder="1"/>
    <xf numFmtId="3" fontId="0" fillId="6" borderId="4" xfId="0" applyNumberFormat="1" applyFill="1" applyBorder="1">
      <alignment vertical="center"/>
    </xf>
    <xf numFmtId="176" fontId="0" fillId="0" borderId="0" xfId="0" applyNumberFormat="1">
      <alignment vertical="center"/>
    </xf>
    <xf numFmtId="176" fontId="0" fillId="0" borderId="4" xfId="0" applyNumberFormat="1" applyBorder="1">
      <alignment vertical="center"/>
    </xf>
    <xf numFmtId="0" fontId="1" fillId="7" borderId="4" xfId="0" applyFont="1" applyFill="1" applyBorder="1" applyAlignment="1">
      <alignment horizontal="center" vertical="center"/>
    </xf>
    <xf numFmtId="0" fontId="0" fillId="7" borderId="4" xfId="0" applyFill="1" applyBorder="1" applyAlignment="1">
      <alignment horizontal="center" vertical="center"/>
    </xf>
    <xf numFmtId="0" fontId="0" fillId="3" borderId="4" xfId="0" applyFill="1" applyBorder="1">
      <alignment vertical="center"/>
    </xf>
    <xf numFmtId="38" fontId="1" fillId="0" borderId="4" xfId="14" applyFont="1" applyBorder="1" applyAlignment="1">
      <alignment horizontal="center" vertical="center" wrapText="1"/>
    </xf>
    <xf numFmtId="38" fontId="0" fillId="0" borderId="4" xfId="14" applyFont="1" applyBorder="1" applyAlignment="1">
      <alignment horizontal="center" vertical="center"/>
    </xf>
    <xf numFmtId="38" fontId="4" fillId="6" borderId="4" xfId="14" applyFont="1" applyFill="1" applyBorder="1" applyAlignment="1">
      <alignment horizontal="right"/>
    </xf>
    <xf numFmtId="38" fontId="4" fillId="6" borderId="4" xfId="14" applyFont="1" applyFill="1" applyBorder="1" applyAlignment="1"/>
    <xf numFmtId="38" fontId="21" fillId="6" borderId="4" xfId="14" applyFont="1" applyFill="1" applyBorder="1">
      <alignment vertical="center"/>
    </xf>
    <xf numFmtId="176" fontId="4" fillId="6" borderId="4" xfId="13" applyNumberFormat="1" applyFont="1" applyFill="1" applyBorder="1" applyAlignment="1">
      <alignment horizontal="right"/>
    </xf>
    <xf numFmtId="0" fontId="0" fillId="6" borderId="4" xfId="0" applyFill="1" applyBorder="1" applyAlignment="1">
      <alignment horizontal="right" vertical="center"/>
    </xf>
    <xf numFmtId="0" fontId="26" fillId="6" borderId="4" xfId="0" applyFont="1" applyFill="1" applyBorder="1" applyAlignment="1">
      <alignment vertical="center" wrapText="1"/>
    </xf>
    <xf numFmtId="38" fontId="0" fillId="6" borderId="4" xfId="14" applyFont="1" applyFill="1" applyBorder="1" applyAlignment="1">
      <alignment vertical="center" wrapText="1"/>
    </xf>
    <xf numFmtId="180" fontId="19" fillId="6" borderId="4" xfId="0" applyNumberFormat="1" applyFont="1" applyFill="1" applyBorder="1" applyAlignment="1">
      <alignment vertical="center" wrapText="1"/>
    </xf>
    <xf numFmtId="178" fontId="19" fillId="6" borderId="4" xfId="17" applyNumberFormat="1" applyFont="1" applyFill="1" applyBorder="1" applyAlignment="1">
      <alignment vertical="center" wrapText="1"/>
    </xf>
    <xf numFmtId="0" fontId="26" fillId="6" borderId="2" xfId="0" applyFont="1" applyFill="1" applyBorder="1" applyAlignment="1">
      <alignment vertical="center" wrapText="1"/>
    </xf>
    <xf numFmtId="38" fontId="0" fillId="8" borderId="4" xfId="14" applyFont="1" applyFill="1" applyBorder="1">
      <alignment vertical="center"/>
    </xf>
    <xf numFmtId="38" fontId="0" fillId="0" borderId="0" xfId="14" applyFont="1" applyFill="1">
      <alignment vertical="center"/>
    </xf>
    <xf numFmtId="38" fontId="0" fillId="9" borderId="4" xfId="14" applyFont="1" applyFill="1" applyBorder="1">
      <alignment vertical="center"/>
    </xf>
    <xf numFmtId="0" fontId="0" fillId="9" borderId="11" xfId="0" applyFill="1" applyBorder="1">
      <alignment vertical="center"/>
    </xf>
    <xf numFmtId="38" fontId="0" fillId="9" borderId="11" xfId="14" applyFont="1" applyFill="1" applyBorder="1">
      <alignment vertical="center"/>
    </xf>
    <xf numFmtId="38" fontId="0" fillId="9" borderId="12" xfId="14" applyFont="1" applyFill="1" applyBorder="1">
      <alignment vertical="center"/>
    </xf>
    <xf numFmtId="14" fontId="0" fillId="9" borderId="31" xfId="0" applyNumberFormat="1" applyFill="1" applyBorder="1">
      <alignment vertical="center"/>
    </xf>
    <xf numFmtId="0" fontId="0" fillId="9" borderId="4" xfId="0" applyFill="1" applyBorder="1">
      <alignment vertical="center"/>
    </xf>
    <xf numFmtId="38" fontId="0" fillId="9" borderId="2" xfId="14" applyFont="1" applyFill="1" applyBorder="1">
      <alignment vertical="center"/>
    </xf>
    <xf numFmtId="0" fontId="0" fillId="9" borderId="32" xfId="0" applyFill="1" applyBorder="1">
      <alignment vertical="center"/>
    </xf>
    <xf numFmtId="0" fontId="0" fillId="9" borderId="28" xfId="0" applyFill="1" applyBorder="1">
      <alignment vertical="center"/>
    </xf>
    <xf numFmtId="0" fontId="0" fillId="9" borderId="29" xfId="0" applyFill="1" applyBorder="1">
      <alignment vertical="center"/>
    </xf>
    <xf numFmtId="37" fontId="23" fillId="5" borderId="24" xfId="15" applyFont="1" applyFill="1" applyBorder="1" applyAlignment="1">
      <alignment horizontal="left"/>
    </xf>
    <xf numFmtId="180" fontId="16" fillId="5" borderId="16" xfId="15" applyNumberFormat="1" applyFont="1" applyFill="1" applyBorder="1"/>
    <xf numFmtId="180" fontId="16" fillId="5" borderId="24" xfId="15" applyNumberFormat="1" applyFont="1" applyFill="1" applyBorder="1"/>
    <xf numFmtId="180" fontId="16" fillId="5" borderId="30" xfId="15" applyNumberFormat="1" applyFont="1" applyFill="1" applyBorder="1"/>
    <xf numFmtId="180" fontId="16" fillId="5" borderId="18" xfId="15" applyNumberFormat="1" applyFont="1" applyFill="1" applyBorder="1"/>
    <xf numFmtId="37" fontId="16" fillId="5" borderId="15" xfId="15" applyFont="1" applyFill="1" applyBorder="1"/>
    <xf numFmtId="37" fontId="16" fillId="5" borderId="15" xfId="15" applyFont="1" applyFill="1" applyBorder="1" applyAlignment="1">
      <alignment horizontal="right"/>
    </xf>
    <xf numFmtId="37" fontId="16" fillId="5" borderId="27" xfId="15" applyFont="1" applyFill="1" applyBorder="1" applyAlignment="1">
      <alignment horizontal="right"/>
    </xf>
    <xf numFmtId="37" fontId="16" fillId="5" borderId="17" xfId="15" applyFont="1" applyFill="1" applyBorder="1" applyAlignment="1">
      <alignment horizontal="left"/>
    </xf>
    <xf numFmtId="14" fontId="0" fillId="9" borderId="13" xfId="0" applyNumberFormat="1" applyFill="1" applyBorder="1" applyAlignment="1">
      <alignment vertical="center" wrapText="1"/>
    </xf>
    <xf numFmtId="38" fontId="0" fillId="0" borderId="0" xfId="0" applyNumberFormat="1">
      <alignment vertical="center"/>
    </xf>
    <xf numFmtId="38" fontId="0" fillId="0" borderId="0" xfId="0" applyNumberFormat="1" applyAlignment="1">
      <alignment vertical="center" wrapText="1"/>
    </xf>
    <xf numFmtId="38" fontId="26" fillId="9" borderId="4" xfId="14" applyFont="1" applyFill="1" applyBorder="1" applyAlignment="1">
      <alignment vertical="center" wrapText="1"/>
    </xf>
    <xf numFmtId="0" fontId="26" fillId="9" borderId="4" xfId="0" applyFont="1" applyFill="1" applyBorder="1" applyAlignment="1">
      <alignment vertical="center" wrapText="1"/>
    </xf>
    <xf numFmtId="38" fontId="0" fillId="9" borderId="4" xfId="14" applyFont="1" applyFill="1" applyBorder="1" applyAlignment="1">
      <alignment vertical="center" wrapText="1"/>
    </xf>
    <xf numFmtId="38" fontId="26" fillId="6" borderId="12" xfId="14" applyFont="1" applyFill="1" applyBorder="1" applyAlignment="1">
      <alignment vertical="center" wrapText="1"/>
    </xf>
    <xf numFmtId="38" fontId="19" fillId="6" borderId="11" xfId="14" applyFont="1" applyFill="1" applyBorder="1" applyAlignment="1">
      <alignment vertical="center" wrapText="1"/>
    </xf>
    <xf numFmtId="180" fontId="26" fillId="6" borderId="11" xfId="0" applyNumberFormat="1" applyFont="1" applyFill="1" applyBorder="1" applyAlignment="1">
      <alignment vertical="center" wrapText="1"/>
    </xf>
    <xf numFmtId="0" fontId="19" fillId="6" borderId="11" xfId="0" applyFont="1" applyFill="1" applyBorder="1" applyAlignment="1">
      <alignment vertical="center" wrapText="1"/>
    </xf>
    <xf numFmtId="38" fontId="19" fillId="3" borderId="4" xfId="14" applyFont="1" applyFill="1" applyBorder="1" applyAlignment="1">
      <alignment vertical="center" wrapText="1"/>
    </xf>
    <xf numFmtId="0" fontId="26" fillId="3" borderId="4" xfId="0" applyFont="1" applyFill="1" applyBorder="1" applyAlignment="1">
      <alignment vertical="center" wrapText="1"/>
    </xf>
    <xf numFmtId="38" fontId="0" fillId="4" borderId="2" xfId="14" applyFont="1" applyFill="1" applyBorder="1">
      <alignment vertical="center"/>
    </xf>
    <xf numFmtId="38" fontId="0" fillId="4" borderId="3" xfId="14" applyFont="1" applyFill="1" applyBorder="1">
      <alignment vertical="center"/>
    </xf>
    <xf numFmtId="0" fontId="0" fillId="4" borderId="31" xfId="0" applyFill="1" applyBorder="1">
      <alignment vertical="center"/>
    </xf>
    <xf numFmtId="180" fontId="0" fillId="4" borderId="2" xfId="0" applyNumberFormat="1" applyFill="1" applyBorder="1">
      <alignment vertical="center"/>
    </xf>
    <xf numFmtId="178" fontId="0" fillId="4" borderId="31" xfId="17" applyNumberFormat="1" applyFont="1" applyFill="1" applyBorder="1">
      <alignment vertical="center"/>
    </xf>
    <xf numFmtId="0" fontId="30" fillId="4" borderId="35" xfId="0" applyFont="1" applyFill="1" applyBorder="1">
      <alignment vertical="center"/>
    </xf>
    <xf numFmtId="0" fontId="0" fillId="4" borderId="37" xfId="0" applyFill="1" applyBorder="1">
      <alignment vertical="center"/>
    </xf>
    <xf numFmtId="0" fontId="0" fillId="4" borderId="26" xfId="0" applyFill="1" applyBorder="1">
      <alignment vertical="center"/>
    </xf>
    <xf numFmtId="178" fontId="0" fillId="10" borderId="2" xfId="17" applyNumberFormat="1" applyFont="1" applyFill="1" applyBorder="1">
      <alignment vertical="center"/>
    </xf>
    <xf numFmtId="178" fontId="0" fillId="10" borderId="3" xfId="17" applyNumberFormat="1" applyFont="1" applyFill="1" applyBorder="1">
      <alignment vertical="center"/>
    </xf>
    <xf numFmtId="178" fontId="0" fillId="10" borderId="31" xfId="17" applyNumberFormat="1" applyFont="1" applyFill="1" applyBorder="1">
      <alignment vertical="center"/>
    </xf>
    <xf numFmtId="38" fontId="26" fillId="10" borderId="12" xfId="14" applyFont="1" applyFill="1" applyBorder="1" applyAlignment="1">
      <alignment vertical="center" wrapText="1"/>
    </xf>
    <xf numFmtId="38" fontId="19" fillId="10" borderId="11" xfId="14" applyFont="1" applyFill="1" applyBorder="1" applyAlignment="1">
      <alignment vertical="center" wrapText="1"/>
    </xf>
    <xf numFmtId="180" fontId="26" fillId="10" borderId="11" xfId="0" applyNumberFormat="1" applyFont="1" applyFill="1" applyBorder="1" applyAlignment="1">
      <alignment vertical="center" wrapText="1"/>
    </xf>
    <xf numFmtId="0" fontId="19" fillId="10" borderId="11" xfId="0" applyFont="1" applyFill="1" applyBorder="1" applyAlignment="1">
      <alignment vertical="center" wrapText="1"/>
    </xf>
    <xf numFmtId="180" fontId="19" fillId="10" borderId="11" xfId="0" applyNumberFormat="1" applyFont="1" applyFill="1" applyBorder="1" applyAlignment="1">
      <alignment vertical="center" wrapText="1"/>
    </xf>
    <xf numFmtId="178" fontId="19" fillId="10" borderId="11" xfId="17" applyNumberFormat="1" applyFont="1" applyFill="1" applyBorder="1" applyAlignment="1">
      <alignment vertical="center" wrapText="1"/>
    </xf>
    <xf numFmtId="0" fontId="26" fillId="10" borderId="2" xfId="0" applyFont="1" applyFill="1" applyBorder="1" applyAlignment="1">
      <alignment vertical="center" wrapText="1"/>
    </xf>
    <xf numFmtId="0" fontId="26" fillId="10" borderId="4" xfId="0" applyFont="1" applyFill="1" applyBorder="1" applyAlignment="1">
      <alignment vertical="center" wrapText="1"/>
    </xf>
    <xf numFmtId="178" fontId="0" fillId="0" borderId="2" xfId="17" applyNumberFormat="1" applyFont="1" applyFill="1" applyBorder="1">
      <alignment vertical="center"/>
    </xf>
    <xf numFmtId="178" fontId="0" fillId="0" borderId="3" xfId="17" applyNumberFormat="1" applyFont="1" applyFill="1" applyBorder="1">
      <alignment vertical="center"/>
    </xf>
    <xf numFmtId="178" fontId="0" fillId="0" borderId="31" xfId="17" applyNumberFormat="1" applyFont="1" applyFill="1" applyBorder="1">
      <alignment vertical="center"/>
    </xf>
    <xf numFmtId="38" fontId="26" fillId="0" borderId="12" xfId="14" applyFont="1" applyFill="1" applyBorder="1" applyAlignment="1">
      <alignment vertical="center" wrapText="1"/>
    </xf>
    <xf numFmtId="38" fontId="19" fillId="0" borderId="11" xfId="14" applyFont="1" applyFill="1" applyBorder="1" applyAlignment="1">
      <alignment vertical="center" wrapText="1"/>
    </xf>
    <xf numFmtId="180" fontId="26" fillId="0" borderId="11" xfId="0" applyNumberFormat="1" applyFont="1" applyBorder="1" applyAlignment="1">
      <alignment vertical="center" wrapText="1"/>
    </xf>
    <xf numFmtId="0" fontId="19" fillId="0" borderId="11" xfId="0" applyFont="1" applyBorder="1" applyAlignment="1">
      <alignment vertical="center" wrapText="1"/>
    </xf>
    <xf numFmtId="180" fontId="19" fillId="0" borderId="11" xfId="0" applyNumberFormat="1" applyFont="1" applyBorder="1" applyAlignment="1">
      <alignment vertical="center" wrapText="1"/>
    </xf>
    <xf numFmtId="178" fontId="19" fillId="0" borderId="11" xfId="17" applyNumberFormat="1" applyFont="1" applyFill="1" applyBorder="1" applyAlignment="1">
      <alignment vertical="center" wrapText="1"/>
    </xf>
    <xf numFmtId="0" fontId="26" fillId="0" borderId="2" xfId="0" applyFont="1" applyBorder="1" applyAlignment="1">
      <alignment vertical="center" wrapText="1"/>
    </xf>
    <xf numFmtId="0" fontId="26" fillId="0" borderId="4" xfId="0" applyFont="1" applyBorder="1" applyAlignment="1">
      <alignment vertical="center" wrapText="1"/>
    </xf>
    <xf numFmtId="38" fontId="0" fillId="0" borderId="12" xfId="14" applyFont="1" applyFill="1" applyBorder="1">
      <alignment vertical="center"/>
    </xf>
    <xf numFmtId="0" fontId="0" fillId="2" borderId="0" xfId="0" applyFill="1" applyAlignment="1"/>
    <xf numFmtId="0" fontId="0" fillId="0" borderId="0" xfId="0" applyAlignment="1"/>
    <xf numFmtId="38" fontId="17" fillId="0" borderId="0" xfId="14" applyFont="1" applyFill="1" applyBorder="1" applyAlignment="1">
      <alignment horizontal="right"/>
    </xf>
    <xf numFmtId="38" fontId="16" fillId="0" borderId="0" xfId="14" applyFont="1" applyBorder="1" applyAlignment="1">
      <alignment horizontal="left"/>
    </xf>
    <xf numFmtId="38" fontId="16" fillId="0" borderId="0" xfId="14" applyFont="1" applyFill="1" applyBorder="1" applyAlignment="1">
      <alignment horizontal="center" wrapText="1"/>
    </xf>
    <xf numFmtId="180" fontId="16" fillId="0" borderId="0" xfId="14" applyNumberFormat="1" applyFont="1" applyBorder="1" applyAlignment="1"/>
    <xf numFmtId="180" fontId="16" fillId="0" borderId="0" xfId="15" applyNumberFormat="1" applyFont="1"/>
    <xf numFmtId="0" fontId="28" fillId="0" borderId="0" xfId="0" applyFont="1">
      <alignment vertical="center"/>
    </xf>
    <xf numFmtId="0" fontId="30" fillId="0" borderId="0" xfId="0" applyFont="1">
      <alignment vertical="center"/>
    </xf>
    <xf numFmtId="0" fontId="27" fillId="0" borderId="0" xfId="0" applyFont="1" applyAlignment="1">
      <alignment horizontal="center" vertical="center"/>
    </xf>
    <xf numFmtId="14" fontId="0" fillId="0" borderId="0" xfId="0" applyNumberFormat="1">
      <alignment vertical="center"/>
    </xf>
    <xf numFmtId="0" fontId="0" fillId="0" borderId="0" xfId="0" applyAlignment="1">
      <alignment horizontal="center" vertical="center"/>
    </xf>
    <xf numFmtId="0" fontId="20" fillId="0" borderId="0" xfId="0" applyFont="1">
      <alignment vertical="center"/>
    </xf>
    <xf numFmtId="38" fontId="0" fillId="0" borderId="0" xfId="14" applyFont="1" applyFill="1" applyBorder="1">
      <alignment vertical="center"/>
    </xf>
    <xf numFmtId="0" fontId="26" fillId="0" borderId="0" xfId="0" applyFont="1">
      <alignment vertical="center"/>
    </xf>
    <xf numFmtId="178" fontId="0" fillId="0" borderId="0" xfId="17" applyNumberFormat="1" applyFont="1" applyFill="1">
      <alignment vertical="center"/>
    </xf>
    <xf numFmtId="0" fontId="0" fillId="7" borderId="0" xfId="0" applyFill="1">
      <alignment vertical="center"/>
    </xf>
    <xf numFmtId="178" fontId="0" fillId="4" borderId="4" xfId="17" applyNumberFormat="1" applyFont="1" applyFill="1" applyBorder="1">
      <alignment vertical="center"/>
    </xf>
    <xf numFmtId="176" fontId="0" fillId="3" borderId="4" xfId="0" applyNumberFormat="1" applyFill="1" applyBorder="1">
      <alignment vertical="center"/>
    </xf>
    <xf numFmtId="181" fontId="0" fillId="0" borderId="0" xfId="0" applyNumberFormat="1">
      <alignment vertical="center"/>
    </xf>
    <xf numFmtId="40" fontId="0" fillId="0" borderId="0" xfId="0" applyNumberFormat="1">
      <alignment vertical="center"/>
    </xf>
    <xf numFmtId="38" fontId="0" fillId="0" borderId="0" xfId="14" applyFont="1" applyAlignment="1">
      <alignment vertical="center" wrapText="1"/>
    </xf>
    <xf numFmtId="180" fontId="0" fillId="0" borderId="0" xfId="0" applyNumberFormat="1" applyAlignment="1">
      <alignment vertical="center" wrapText="1"/>
    </xf>
    <xf numFmtId="178" fontId="0" fillId="0" borderId="0" xfId="17" applyNumberFormat="1" applyFont="1" applyAlignment="1">
      <alignment vertical="center" wrapText="1"/>
    </xf>
    <xf numFmtId="38" fontId="0" fillId="6" borderId="0" xfId="14" applyFont="1" applyFill="1">
      <alignment vertical="center"/>
    </xf>
    <xf numFmtId="179" fontId="0" fillId="0" borderId="0" xfId="0" applyNumberFormat="1">
      <alignment vertical="center"/>
    </xf>
    <xf numFmtId="0" fontId="0" fillId="0" borderId="0" xfId="0">
      <alignment vertical="center"/>
    </xf>
    <xf numFmtId="179" fontId="0" fillId="4" borderId="25" xfId="0" applyNumberFormat="1" applyFill="1" applyBorder="1">
      <alignment vertical="center"/>
    </xf>
    <xf numFmtId="0" fontId="0" fillId="4" borderId="25" xfId="0" applyFill="1" applyBorder="1">
      <alignment vertical="center"/>
    </xf>
    <xf numFmtId="179" fontId="0" fillId="4" borderId="40" xfId="0" applyNumberFormat="1" applyFill="1" applyBorder="1">
      <alignment vertical="center"/>
    </xf>
    <xf numFmtId="0" fontId="0" fillId="0" borderId="41" xfId="0" applyBorder="1">
      <alignment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37" fontId="24" fillId="0" borderId="0" xfId="15" applyFont="1" applyAlignment="1">
      <alignment wrapText="1"/>
    </xf>
    <xf numFmtId="0" fontId="25" fillId="0" borderId="0" xfId="0" applyFont="1" applyAlignment="1">
      <alignment wrapText="1"/>
    </xf>
    <xf numFmtId="0" fontId="0" fillId="0" borderId="0" xfId="0" applyAlignment="1">
      <alignment horizontal="left"/>
    </xf>
    <xf numFmtId="0" fontId="0" fillId="0" borderId="0" xfId="0" applyAlignment="1"/>
  </cellXfs>
  <cellStyles count="18">
    <cellStyle name="Calc Currency (0)" xfId="2" xr:uid="{1CCD708C-AE93-4435-BDB3-874F8750E2B6}"/>
    <cellStyle name="entry" xfId="3" xr:uid="{1E359A14-7326-4D69-9F09-0BB81B647C2E}"/>
    <cellStyle name="Header1" xfId="4" xr:uid="{4682998F-88BA-4FA0-ADF2-2F1BF77F45ED}"/>
    <cellStyle name="Header2" xfId="5" xr:uid="{7AA5D319-6933-4821-B151-D588749223B8}"/>
    <cellStyle name="Normal_#18-Internet" xfId="6" xr:uid="{469694EE-334D-4E75-965C-0D7BFA036F60}"/>
    <cellStyle name="price" xfId="7" xr:uid="{99445BCA-C9AC-4D6F-8455-9EAB903F19B4}"/>
    <cellStyle name="revised" xfId="8" xr:uid="{38AB8C94-494A-45D8-B1B1-95E51AF2BAB8}"/>
    <cellStyle name="section" xfId="9" xr:uid="{AF44045C-ECC3-4569-B919-CD1099B670D9}"/>
    <cellStyle name="title" xfId="10" xr:uid="{4937548B-F63A-4F68-8D62-7FAF9BEA4D32}"/>
    <cellStyle name="パーセント" xfId="17" builtinId="5"/>
    <cellStyle name="ハイパーリンク" xfId="11" builtinId="8"/>
    <cellStyle name="下点線" xfId="12" xr:uid="{2B3B2376-61B1-4814-A1EC-B8E62EA25C88}"/>
    <cellStyle name="桁区切り" xfId="14" builtinId="6"/>
    <cellStyle name="桁区切り 2" xfId="13" xr:uid="{222B9DF5-FC70-4733-BBED-6C0FAFED004F}"/>
    <cellStyle name="桁区切り 3" xfId="16" xr:uid="{CD70FDD4-D947-45EC-BAF6-AF6A1AFCBA70}"/>
    <cellStyle name="標準" xfId="0" builtinId="0"/>
    <cellStyle name="標準 2" xfId="1" xr:uid="{EE2F0E66-67AD-42D8-BC95-33418D2AD79B}"/>
    <cellStyle name="標準 3" xfId="15" xr:uid="{5CF2AB03-B0C5-4585-97E7-7AC86D4951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61202628219095E-2"/>
          <c:y val="2.2253682170781677E-2"/>
          <c:w val="0.87507421432802879"/>
          <c:h val="0.65914143141311066"/>
        </c:manualLayout>
      </c:layout>
      <c:lineChart>
        <c:grouping val="standard"/>
        <c:varyColors val="0"/>
        <c:ser>
          <c:idx val="0"/>
          <c:order val="0"/>
          <c:tx>
            <c:strRef>
              <c:f>ネットアップ用!$I$20</c:f>
              <c:strCache>
                <c:ptCount val="1"/>
                <c:pt idx="0">
                  <c:v>過去の実績値による推計(後藤)</c:v>
                </c:pt>
              </c:strCache>
            </c:strRef>
          </c:tx>
          <c:spPr>
            <a:ln w="25400" cap="rnd" cmpd="sng" algn="ctr">
              <a:solidFill>
                <a:srgbClr val="0070C0"/>
              </a:solidFill>
              <a:round/>
            </a:ln>
            <a:effectLst/>
          </c:spPr>
          <c:marker>
            <c:symbol val="none"/>
          </c:marker>
          <c:cat>
            <c:numRef>
              <c:f>ネットアップ用!$C$23:$C$56</c:f>
              <c:numCache>
                <c:formatCode>m/d/yyyy</c:formatCode>
                <c:ptCount val="34"/>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pt idx="13">
                  <c:v>45322</c:v>
                </c:pt>
                <c:pt idx="14">
                  <c:v>45350</c:v>
                </c:pt>
                <c:pt idx="15">
                  <c:v>45382</c:v>
                </c:pt>
                <c:pt idx="16">
                  <c:v>45412</c:v>
                </c:pt>
                <c:pt idx="17">
                  <c:v>45443</c:v>
                </c:pt>
                <c:pt idx="18">
                  <c:v>45473</c:v>
                </c:pt>
                <c:pt idx="19">
                  <c:v>45504</c:v>
                </c:pt>
                <c:pt idx="20">
                  <c:v>45535</c:v>
                </c:pt>
                <c:pt idx="21">
                  <c:v>45565</c:v>
                </c:pt>
                <c:pt idx="22">
                  <c:v>45596</c:v>
                </c:pt>
                <c:pt idx="23">
                  <c:v>45626</c:v>
                </c:pt>
                <c:pt idx="24">
                  <c:v>45657</c:v>
                </c:pt>
                <c:pt idx="25">
                  <c:v>45658</c:v>
                </c:pt>
                <c:pt idx="26">
                  <c:v>45716</c:v>
                </c:pt>
                <c:pt idx="27">
                  <c:v>45747</c:v>
                </c:pt>
                <c:pt idx="28">
                  <c:v>45777</c:v>
                </c:pt>
                <c:pt idx="29">
                  <c:v>45808</c:v>
                </c:pt>
                <c:pt idx="30">
                  <c:v>45838</c:v>
                </c:pt>
                <c:pt idx="31">
                  <c:v>45869</c:v>
                </c:pt>
                <c:pt idx="32">
                  <c:v>45900</c:v>
                </c:pt>
                <c:pt idx="33">
                  <c:v>45930</c:v>
                </c:pt>
              </c:numCache>
            </c:numRef>
          </c:cat>
          <c:val>
            <c:numRef>
              <c:f>ネットアップ用!$I$23:$I$56</c:f>
              <c:numCache>
                <c:formatCode>#,##0_);[Red]\(#,##0\)</c:formatCode>
                <c:ptCount val="34"/>
                <c:pt idx="0">
                  <c:v>48814.12266666667</c:v>
                </c:pt>
                <c:pt idx="1">
                  <c:v>48697.5795</c:v>
                </c:pt>
                <c:pt idx="2">
                  <c:v>48623.247916666667</c:v>
                </c:pt>
                <c:pt idx="3">
                  <c:v>48264.923083333335</c:v>
                </c:pt>
                <c:pt idx="4">
                  <c:v>48560.381000000001</c:v>
                </c:pt>
                <c:pt idx="5">
                  <c:v>48380.2235</c:v>
                </c:pt>
                <c:pt idx="6">
                  <c:v>48267.68033333333</c:v>
                </c:pt>
                <c:pt idx="7">
                  <c:v>48189.179333333333</c:v>
                </c:pt>
                <c:pt idx="8">
                  <c:v>48068.761416666668</c:v>
                </c:pt>
                <c:pt idx="9">
                  <c:v>48054</c:v>
                </c:pt>
                <c:pt idx="10">
                  <c:v>47888.282833333331</c:v>
                </c:pt>
                <c:pt idx="11">
                  <c:v>47788.336000000003</c:v>
                </c:pt>
                <c:pt idx="12">
                  <c:v>47665.781333333332</c:v>
                </c:pt>
                <c:pt idx="13">
                  <c:v>47550.173499999997</c:v>
                </c:pt>
                <c:pt idx="14">
                  <c:v>47475.88958333333</c:v>
                </c:pt>
                <c:pt idx="15">
                  <c:v>47112.653416666668</c:v>
                </c:pt>
                <c:pt idx="16">
                  <c:v>47410.472999999998</c:v>
                </c:pt>
                <c:pt idx="17">
                  <c:v>47230.025500000003</c:v>
                </c:pt>
                <c:pt idx="18">
                  <c:v>47116.417666666668</c:v>
                </c:pt>
                <c:pt idx="19">
                  <c:v>47038.984666666664</c:v>
                </c:pt>
                <c:pt idx="20">
                  <c:v>46917.485083333333</c:v>
                </c:pt>
                <c:pt idx="21">
                  <c:v>46903</c:v>
                </c:pt>
                <c:pt idx="22">
                  <c:v>46738.518166666669</c:v>
                </c:pt>
                <c:pt idx="23">
                  <c:v>46637.591999999997</c:v>
                </c:pt>
                <c:pt idx="24">
                  <c:v>46516.12266666667</c:v>
                </c:pt>
                <c:pt idx="25">
                  <c:v>46494.5795</c:v>
                </c:pt>
                <c:pt idx="26">
                  <c:v>46326.247916666667</c:v>
                </c:pt>
                <c:pt idx="27">
                  <c:v>45966.923083333335</c:v>
                </c:pt>
                <c:pt idx="28">
                  <c:v>46263.381000000001</c:v>
                </c:pt>
                <c:pt idx="29">
                  <c:v>46082.2235</c:v>
                </c:pt>
                <c:pt idx="30">
                  <c:v>45969.68033333333</c:v>
                </c:pt>
                <c:pt idx="31">
                  <c:v>45892.179333333333</c:v>
                </c:pt>
                <c:pt idx="32">
                  <c:v>45770.761416666668</c:v>
                </c:pt>
                <c:pt idx="33">
                  <c:v>45756</c:v>
                </c:pt>
              </c:numCache>
            </c:numRef>
          </c:val>
          <c:smooth val="0"/>
          <c:extLst>
            <c:ext xmlns:c16="http://schemas.microsoft.com/office/drawing/2014/chart" uri="{C3380CC4-5D6E-409C-BE32-E72D297353CC}">
              <c16:uniqueId val="{00000000-3E1D-44D1-8289-AF1416A13B42}"/>
            </c:ext>
          </c:extLst>
        </c:ser>
        <c:ser>
          <c:idx val="1"/>
          <c:order val="1"/>
          <c:tx>
            <c:strRef>
              <c:f>ネットアップ用!$J$20</c:f>
              <c:strCache>
                <c:ptCount val="1"/>
                <c:pt idx="0">
                  <c:v>県が毎月公表する推計人口</c:v>
                </c:pt>
              </c:strCache>
            </c:strRef>
          </c:tx>
          <c:spPr>
            <a:ln w="38100" cap="rnd" cmpd="sng" algn="ctr">
              <a:solidFill>
                <a:srgbClr val="FF0000"/>
              </a:solidFill>
              <a:round/>
            </a:ln>
            <a:effectLst/>
          </c:spPr>
          <c:marker>
            <c:symbol val="none"/>
          </c:marker>
          <c:cat>
            <c:numRef>
              <c:f>ネットアップ用!$C$23:$C$56</c:f>
              <c:numCache>
                <c:formatCode>m/d/yyyy</c:formatCode>
                <c:ptCount val="34"/>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pt idx="13">
                  <c:v>45322</c:v>
                </c:pt>
                <c:pt idx="14">
                  <c:v>45350</c:v>
                </c:pt>
                <c:pt idx="15">
                  <c:v>45382</c:v>
                </c:pt>
                <c:pt idx="16">
                  <c:v>45412</c:v>
                </c:pt>
                <c:pt idx="17">
                  <c:v>45443</c:v>
                </c:pt>
                <c:pt idx="18">
                  <c:v>45473</c:v>
                </c:pt>
                <c:pt idx="19">
                  <c:v>45504</c:v>
                </c:pt>
                <c:pt idx="20">
                  <c:v>45535</c:v>
                </c:pt>
                <c:pt idx="21">
                  <c:v>45565</c:v>
                </c:pt>
                <c:pt idx="22">
                  <c:v>45596</c:v>
                </c:pt>
                <c:pt idx="23">
                  <c:v>45626</c:v>
                </c:pt>
                <c:pt idx="24">
                  <c:v>45657</c:v>
                </c:pt>
                <c:pt idx="25">
                  <c:v>45658</c:v>
                </c:pt>
                <c:pt idx="26">
                  <c:v>45716</c:v>
                </c:pt>
                <c:pt idx="27">
                  <c:v>45747</c:v>
                </c:pt>
                <c:pt idx="28">
                  <c:v>45777</c:v>
                </c:pt>
                <c:pt idx="29">
                  <c:v>45808</c:v>
                </c:pt>
                <c:pt idx="30">
                  <c:v>45838</c:v>
                </c:pt>
                <c:pt idx="31">
                  <c:v>45869</c:v>
                </c:pt>
                <c:pt idx="32">
                  <c:v>45900</c:v>
                </c:pt>
                <c:pt idx="33">
                  <c:v>45930</c:v>
                </c:pt>
              </c:numCache>
            </c:numRef>
          </c:cat>
          <c:val>
            <c:numRef>
              <c:f>ネットアップ用!$J$23:$J$56</c:f>
              <c:numCache>
                <c:formatCode>#,##0_);[Red]\(#,##0\)</c:formatCode>
                <c:ptCount val="34"/>
                <c:pt idx="0">
                  <c:v>48864</c:v>
                </c:pt>
                <c:pt idx="1">
                  <c:v>48728</c:v>
                </c:pt>
                <c:pt idx="2">
                  <c:v>48581</c:v>
                </c:pt>
                <c:pt idx="3">
                  <c:v>48169</c:v>
                </c:pt>
                <c:pt idx="4">
                  <c:v>48259</c:v>
                </c:pt>
                <c:pt idx="5">
                  <c:v>48195</c:v>
                </c:pt>
                <c:pt idx="6">
                  <c:v>48116</c:v>
                </c:pt>
                <c:pt idx="7">
                  <c:v>48039</c:v>
                </c:pt>
                <c:pt idx="8">
                  <c:v>47977</c:v>
                </c:pt>
                <c:pt idx="9">
                  <c:v>47881</c:v>
                </c:pt>
                <c:pt idx="10">
                  <c:v>47811</c:v>
                </c:pt>
                <c:pt idx="11">
                  <c:v>47677</c:v>
                </c:pt>
              </c:numCache>
            </c:numRef>
          </c:val>
          <c:smooth val="0"/>
          <c:extLst>
            <c:ext xmlns:c16="http://schemas.microsoft.com/office/drawing/2014/chart" uri="{C3380CC4-5D6E-409C-BE32-E72D297353CC}">
              <c16:uniqueId val="{00000001-3E1D-44D1-8289-AF1416A13B42}"/>
            </c:ext>
          </c:extLst>
        </c:ser>
        <c:ser>
          <c:idx val="2"/>
          <c:order val="2"/>
          <c:tx>
            <c:strRef>
              <c:f>ネットアップ用!$P$20</c:f>
              <c:strCache>
                <c:ptCount val="1"/>
                <c:pt idx="0">
                  <c:v>将来の変動を見込んだ推計(社人研)</c:v>
                </c:pt>
              </c:strCache>
            </c:strRef>
          </c:tx>
          <c:spPr>
            <a:ln w="28575" cap="rnd" cmpd="sng" algn="ctr">
              <a:solidFill>
                <a:schemeClr val="tx1"/>
              </a:solidFill>
              <a:prstDash val="sysDot"/>
              <a:round/>
            </a:ln>
            <a:effectLst/>
          </c:spPr>
          <c:marker>
            <c:symbol val="none"/>
          </c:marker>
          <c:cat>
            <c:numRef>
              <c:f>ネットアップ用!$C$23:$C$56</c:f>
              <c:numCache>
                <c:formatCode>m/d/yyyy</c:formatCode>
                <c:ptCount val="34"/>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pt idx="13">
                  <c:v>45322</c:v>
                </c:pt>
                <c:pt idx="14">
                  <c:v>45350</c:v>
                </c:pt>
                <c:pt idx="15">
                  <c:v>45382</c:v>
                </c:pt>
                <c:pt idx="16">
                  <c:v>45412</c:v>
                </c:pt>
                <c:pt idx="17">
                  <c:v>45443</c:v>
                </c:pt>
                <c:pt idx="18">
                  <c:v>45473</c:v>
                </c:pt>
                <c:pt idx="19">
                  <c:v>45504</c:v>
                </c:pt>
                <c:pt idx="20">
                  <c:v>45535</c:v>
                </c:pt>
                <c:pt idx="21">
                  <c:v>45565</c:v>
                </c:pt>
                <c:pt idx="22">
                  <c:v>45596</c:v>
                </c:pt>
                <c:pt idx="23">
                  <c:v>45626</c:v>
                </c:pt>
                <c:pt idx="24">
                  <c:v>45657</c:v>
                </c:pt>
                <c:pt idx="25">
                  <c:v>45658</c:v>
                </c:pt>
                <c:pt idx="26">
                  <c:v>45716</c:v>
                </c:pt>
                <c:pt idx="27">
                  <c:v>45747</c:v>
                </c:pt>
                <c:pt idx="28">
                  <c:v>45777</c:v>
                </c:pt>
                <c:pt idx="29">
                  <c:v>45808</c:v>
                </c:pt>
                <c:pt idx="30">
                  <c:v>45838</c:v>
                </c:pt>
                <c:pt idx="31">
                  <c:v>45869</c:v>
                </c:pt>
                <c:pt idx="32">
                  <c:v>45900</c:v>
                </c:pt>
                <c:pt idx="33">
                  <c:v>45930</c:v>
                </c:pt>
              </c:numCache>
            </c:numRef>
          </c:cat>
          <c:val>
            <c:numRef>
              <c:f>ネットアップ用!$P$23:$P$56</c:f>
              <c:numCache>
                <c:formatCode>#,##0_);[Red]\(#,##0\)</c:formatCode>
                <c:ptCount val="34"/>
                <c:pt idx="0">
                  <c:v>48827.634666666665</c:v>
                </c:pt>
                <c:pt idx="1">
                  <c:v>48712.188499999997</c:v>
                </c:pt>
                <c:pt idx="2">
                  <c:v>48637.785416666666</c:v>
                </c:pt>
                <c:pt idx="3">
                  <c:v>48280.827583333332</c:v>
                </c:pt>
                <c:pt idx="4">
                  <c:v>48575.243000000002</c:v>
                </c:pt>
                <c:pt idx="5">
                  <c:v>48395.520499999999</c:v>
                </c:pt>
                <c:pt idx="6">
                  <c:v>48284.07433333333</c:v>
                </c:pt>
                <c:pt idx="7">
                  <c:v>48206.471333333335</c:v>
                </c:pt>
                <c:pt idx="8">
                  <c:v>48086.175916666667</c:v>
                </c:pt>
                <c:pt idx="9">
                  <c:v>48071</c:v>
                </c:pt>
                <c:pt idx="10">
                  <c:v>47906.635833333334</c:v>
                </c:pt>
                <c:pt idx="11">
                  <c:v>47806.720000000001</c:v>
                </c:pt>
                <c:pt idx="12">
                  <c:v>47685.293333333335</c:v>
                </c:pt>
                <c:pt idx="13">
                  <c:v>47569.782500000001</c:v>
                </c:pt>
                <c:pt idx="14">
                  <c:v>47496.427083333336</c:v>
                </c:pt>
                <c:pt idx="15">
                  <c:v>47135.557916666665</c:v>
                </c:pt>
                <c:pt idx="16">
                  <c:v>47431.334999999999</c:v>
                </c:pt>
                <c:pt idx="17">
                  <c:v>47251.322500000002</c:v>
                </c:pt>
                <c:pt idx="18">
                  <c:v>47138.811666666668</c:v>
                </c:pt>
                <c:pt idx="19">
                  <c:v>47061.276666666665</c:v>
                </c:pt>
                <c:pt idx="20">
                  <c:v>46940.899583333332</c:v>
                </c:pt>
                <c:pt idx="21">
                  <c:v>46926</c:v>
                </c:pt>
                <c:pt idx="22">
                  <c:v>46761.871166666664</c:v>
                </c:pt>
                <c:pt idx="23">
                  <c:v>46662.976000000002</c:v>
                </c:pt>
                <c:pt idx="24">
                  <c:v>46541.634666666665</c:v>
                </c:pt>
                <c:pt idx="25">
                  <c:v>46520.188499999997</c:v>
                </c:pt>
                <c:pt idx="26">
                  <c:v>46351.785416666666</c:v>
                </c:pt>
                <c:pt idx="27">
                  <c:v>45994.827583333332</c:v>
                </c:pt>
                <c:pt idx="28">
                  <c:v>46289.243000000002</c:v>
                </c:pt>
                <c:pt idx="29">
                  <c:v>46110.520499999999</c:v>
                </c:pt>
                <c:pt idx="30">
                  <c:v>45998.07433333333</c:v>
                </c:pt>
                <c:pt idx="31">
                  <c:v>45920.471333333335</c:v>
                </c:pt>
                <c:pt idx="32">
                  <c:v>45800.175916666667</c:v>
                </c:pt>
                <c:pt idx="33">
                  <c:v>45785</c:v>
                </c:pt>
              </c:numCache>
            </c:numRef>
          </c:val>
          <c:smooth val="0"/>
          <c:extLst>
            <c:ext xmlns:c16="http://schemas.microsoft.com/office/drawing/2014/chart" uri="{C3380CC4-5D6E-409C-BE32-E72D297353CC}">
              <c16:uniqueId val="{00000000-0F5A-4776-8E55-8F06A91641FB}"/>
            </c:ext>
          </c:extLst>
        </c:ser>
        <c:ser>
          <c:idx val="3"/>
          <c:order val="3"/>
          <c:tx>
            <c:strRef>
              <c:f>ネットアップ用!$V$20</c:f>
              <c:strCache>
                <c:ptCount val="1"/>
                <c:pt idx="0">
                  <c:v>こうしたい目標値(佐渡市)</c:v>
                </c:pt>
              </c:strCache>
            </c:strRef>
          </c:tx>
          <c:spPr>
            <a:ln w="25400" cap="rnd" cmpd="sng" algn="ctr">
              <a:solidFill>
                <a:schemeClr val="tx1"/>
              </a:solidFill>
              <a:round/>
            </a:ln>
            <a:effectLst/>
          </c:spPr>
          <c:marker>
            <c:symbol val="none"/>
          </c:marker>
          <c:cat>
            <c:numRef>
              <c:f>ネットアップ用!$C$23:$C$56</c:f>
              <c:numCache>
                <c:formatCode>m/d/yyyy</c:formatCode>
                <c:ptCount val="34"/>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pt idx="13">
                  <c:v>45322</c:v>
                </c:pt>
                <c:pt idx="14">
                  <c:v>45350</c:v>
                </c:pt>
                <c:pt idx="15">
                  <c:v>45382</c:v>
                </c:pt>
                <c:pt idx="16">
                  <c:v>45412</c:v>
                </c:pt>
                <c:pt idx="17">
                  <c:v>45443</c:v>
                </c:pt>
                <c:pt idx="18">
                  <c:v>45473</c:v>
                </c:pt>
                <c:pt idx="19">
                  <c:v>45504</c:v>
                </c:pt>
                <c:pt idx="20">
                  <c:v>45535</c:v>
                </c:pt>
                <c:pt idx="21">
                  <c:v>45565</c:v>
                </c:pt>
                <c:pt idx="22">
                  <c:v>45596</c:v>
                </c:pt>
                <c:pt idx="23">
                  <c:v>45626</c:v>
                </c:pt>
                <c:pt idx="24">
                  <c:v>45657</c:v>
                </c:pt>
                <c:pt idx="25">
                  <c:v>45658</c:v>
                </c:pt>
                <c:pt idx="26">
                  <c:v>45716</c:v>
                </c:pt>
                <c:pt idx="27">
                  <c:v>45747</c:v>
                </c:pt>
                <c:pt idx="28">
                  <c:v>45777</c:v>
                </c:pt>
                <c:pt idx="29">
                  <c:v>45808</c:v>
                </c:pt>
                <c:pt idx="30">
                  <c:v>45838</c:v>
                </c:pt>
                <c:pt idx="31">
                  <c:v>45869</c:v>
                </c:pt>
                <c:pt idx="32">
                  <c:v>45900</c:v>
                </c:pt>
                <c:pt idx="33">
                  <c:v>45930</c:v>
                </c:pt>
              </c:numCache>
            </c:numRef>
          </c:cat>
          <c:val>
            <c:numRef>
              <c:f>ネットアップ用!$V$23:$V$56</c:f>
              <c:numCache>
                <c:formatCode>#,##0_);[Red]\(#,##0\)</c:formatCode>
                <c:ptCount val="34"/>
                <c:pt idx="0">
                  <c:v>50194.389333333333</c:v>
                </c:pt>
                <c:pt idx="1">
                  <c:v>50121.716999999997</c:v>
                </c:pt>
                <c:pt idx="2">
                  <c:v>50074.320833333331</c:v>
                </c:pt>
                <c:pt idx="3">
                  <c:v>49848.825166666669</c:v>
                </c:pt>
                <c:pt idx="4">
                  <c:v>50035.606</c:v>
                </c:pt>
                <c:pt idx="5">
                  <c:v>49921.260999999999</c:v>
                </c:pt>
                <c:pt idx="6">
                  <c:v>49850.58866666667</c:v>
                </c:pt>
                <c:pt idx="7">
                  <c:v>49801.862666666668</c:v>
                </c:pt>
                <c:pt idx="8">
                  <c:v>49725.121833333331</c:v>
                </c:pt>
                <c:pt idx="9">
                  <c:v>49716</c:v>
                </c:pt>
                <c:pt idx="10">
                  <c:v>49612.463499999998</c:v>
                </c:pt>
                <c:pt idx="11">
                  <c:v>49549.728000000003</c:v>
                </c:pt>
                <c:pt idx="12">
                  <c:v>49472.303999999996</c:v>
                </c:pt>
                <c:pt idx="13">
                  <c:v>49399.6155</c:v>
                </c:pt>
                <c:pt idx="14">
                  <c:v>49353.231249999997</c:v>
                </c:pt>
                <c:pt idx="15">
                  <c:v>49124.507749999997</c:v>
                </c:pt>
                <c:pt idx="16">
                  <c:v>49311.629000000001</c:v>
                </c:pt>
                <c:pt idx="17">
                  <c:v>49198.211499999998</c:v>
                </c:pt>
                <c:pt idx="18">
                  <c:v>49126.523000000001</c:v>
                </c:pt>
                <c:pt idx="19">
                  <c:v>49077.813999999998</c:v>
                </c:pt>
                <c:pt idx="20">
                  <c:v>49002.052750000003</c:v>
                </c:pt>
                <c:pt idx="21">
                  <c:v>48993</c:v>
                </c:pt>
                <c:pt idx="22">
                  <c:v>48888.522333333334</c:v>
                </c:pt>
                <c:pt idx="23">
                  <c:v>48825.792000000001</c:v>
                </c:pt>
                <c:pt idx="24">
                  <c:v>48749.389333333333</c:v>
                </c:pt>
                <c:pt idx="25">
                  <c:v>48735.716999999997</c:v>
                </c:pt>
                <c:pt idx="26">
                  <c:v>48629.320833333331</c:v>
                </c:pt>
                <c:pt idx="27">
                  <c:v>48403.825166666669</c:v>
                </c:pt>
                <c:pt idx="28">
                  <c:v>48589.606</c:v>
                </c:pt>
                <c:pt idx="29">
                  <c:v>48476.260999999999</c:v>
                </c:pt>
                <c:pt idx="30">
                  <c:v>48405.58866666667</c:v>
                </c:pt>
                <c:pt idx="31">
                  <c:v>48356.862666666668</c:v>
                </c:pt>
                <c:pt idx="32">
                  <c:v>48280.121833333331</c:v>
                </c:pt>
                <c:pt idx="33">
                  <c:v>48271</c:v>
                </c:pt>
              </c:numCache>
            </c:numRef>
          </c:val>
          <c:smooth val="0"/>
          <c:extLst>
            <c:ext xmlns:c16="http://schemas.microsoft.com/office/drawing/2014/chart" uri="{C3380CC4-5D6E-409C-BE32-E72D297353CC}">
              <c16:uniqueId val="{00000001-0F5A-4776-8E55-8F06A91641FB}"/>
            </c:ext>
          </c:extLst>
        </c:ser>
        <c:dLbls>
          <c:showLegendKey val="0"/>
          <c:showVal val="0"/>
          <c:showCatName val="0"/>
          <c:showSerName val="0"/>
          <c:showPercent val="0"/>
          <c:showBubbleSize val="0"/>
        </c:dLbls>
        <c:dropLines>
          <c:spPr>
            <a:ln w="9525" cap="flat" cmpd="sng" algn="ctr">
              <a:solidFill>
                <a:schemeClr val="tx1"/>
              </a:solidFill>
              <a:round/>
            </a:ln>
            <a:effectLst/>
          </c:spPr>
        </c:dropLines>
        <c:smooth val="0"/>
        <c:axId val="457189000"/>
        <c:axId val="457187920"/>
      </c:lineChart>
      <c:dateAx>
        <c:axId val="457189000"/>
        <c:scaling>
          <c:orientation val="minMax"/>
        </c:scaling>
        <c:delete val="0"/>
        <c:axPos val="b"/>
        <c:numFmt formatCode="m/d/yy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1" i="0" u="none" strike="noStrike" kern="1200" spc="20" baseline="0">
                <a:solidFill>
                  <a:schemeClr val="dk1">
                    <a:lumMod val="65000"/>
                    <a:lumOff val="35000"/>
                  </a:schemeClr>
                </a:solidFill>
                <a:latin typeface="+mn-lt"/>
                <a:ea typeface="+mn-ea"/>
                <a:cs typeface="+mn-cs"/>
              </a:defRPr>
            </a:pPr>
            <a:endParaRPr lang="ja-JP"/>
          </a:p>
        </c:txPr>
        <c:crossAx val="457187920"/>
        <c:crosses val="autoZero"/>
        <c:auto val="1"/>
        <c:lblOffset val="100"/>
        <c:baseTimeUnit val="days"/>
      </c:dateAx>
      <c:valAx>
        <c:axId val="457187920"/>
        <c:scaling>
          <c:orientation val="minMax"/>
          <c:min val="45000"/>
        </c:scaling>
        <c:delete val="0"/>
        <c:axPos val="l"/>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spc="20" baseline="0">
                <a:solidFill>
                  <a:schemeClr val="dk1">
                    <a:lumMod val="65000"/>
                    <a:lumOff val="35000"/>
                  </a:schemeClr>
                </a:solidFill>
                <a:latin typeface="+mn-lt"/>
                <a:ea typeface="+mn-ea"/>
                <a:cs typeface="+mn-cs"/>
              </a:defRPr>
            </a:pPr>
            <a:endParaRPr lang="ja-JP"/>
          </a:p>
        </c:txPr>
        <c:crossAx val="457189000"/>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'[1]資料①-季節指数'!$K$4</c:f>
              <c:strCache>
                <c:ptCount val="1"/>
                <c:pt idx="0">
                  <c:v>①季節変動を加味※2</c:v>
                </c:pt>
              </c:strCache>
            </c:strRef>
          </c:tx>
          <c:spPr>
            <a:ln w="22225" cap="rnd">
              <a:solidFill>
                <a:schemeClr val="accent1"/>
              </a:solidFill>
              <a:round/>
            </a:ln>
            <a:effectLst/>
          </c:spPr>
          <c:marker>
            <c:symbol val="none"/>
          </c:marker>
          <c:cat>
            <c:strRef>
              <c:f>'[1]資料①-季節指数'!$B$5:$B$16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'[1]資料①-季節指数'!$K$5:$K$16</c:f>
              <c:numCache>
                <c:formatCode>General</c:formatCode>
                <c:ptCount val="12"/>
                <c:pt idx="0">
                  <c:v>-112</c:v>
                </c:pt>
                <c:pt idx="1">
                  <c:v>-211</c:v>
                </c:pt>
                <c:pt idx="2">
                  <c:v>-563</c:v>
                </c:pt>
                <c:pt idx="3">
                  <c:v>-538</c:v>
                </c:pt>
                <c:pt idx="4">
                  <c:v>-593</c:v>
                </c:pt>
                <c:pt idx="5">
                  <c:v>-666</c:v>
                </c:pt>
                <c:pt idx="6">
                  <c:v>-720</c:v>
                </c:pt>
                <c:pt idx="7">
                  <c:v>-797</c:v>
                </c:pt>
                <c:pt idx="8">
                  <c:v>-878</c:v>
                </c:pt>
                <c:pt idx="9">
                  <c:v>-943</c:v>
                </c:pt>
                <c:pt idx="10">
                  <c:v>-1014</c:v>
                </c:pt>
                <c:pt idx="11">
                  <c:v>-1109</c:v>
                </c:pt>
              </c:numCache>
            </c:numRef>
          </c:val>
          <c:smooth val="0"/>
          <c:extLst>
            <c:ext xmlns:c16="http://schemas.microsoft.com/office/drawing/2014/chart" uri="{C3380CC4-5D6E-409C-BE32-E72D297353CC}">
              <c16:uniqueId val="{00000000-7806-45D0-9074-8E306BF75194}"/>
            </c:ext>
          </c:extLst>
        </c:ser>
        <c:ser>
          <c:idx val="1"/>
          <c:order val="1"/>
          <c:tx>
            <c:strRef>
              <c:f>'[1]資料①-季節指数'!$L$4</c:f>
              <c:strCache>
                <c:ptCount val="1"/>
                <c:pt idx="0">
                  <c:v>②単純平均で計算※3</c:v>
                </c:pt>
              </c:strCache>
            </c:strRef>
          </c:tx>
          <c:spPr>
            <a:ln w="22225" cap="rnd">
              <a:solidFill>
                <a:schemeClr val="accent2"/>
              </a:solidFill>
              <a:round/>
            </a:ln>
            <a:effectLst/>
          </c:spPr>
          <c:marker>
            <c:symbol val="none"/>
          </c:marker>
          <c:cat>
            <c:strRef>
              <c:f>'[1]資料①-季節指数'!$B$5:$B$16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'[1]資料①-季節指数'!$L$5:$L$16</c:f>
              <c:numCache>
                <c:formatCode>General</c:formatCode>
                <c:ptCount val="12"/>
                <c:pt idx="0">
                  <c:v>-92.316666666666663</c:v>
                </c:pt>
                <c:pt idx="1">
                  <c:v>-184.63333333333333</c:v>
                </c:pt>
                <c:pt idx="2">
                  <c:v>-276.95</c:v>
                </c:pt>
                <c:pt idx="3">
                  <c:v>-369.26666666666665</c:v>
                </c:pt>
                <c:pt idx="4">
                  <c:v>-461.58333333333331</c:v>
                </c:pt>
                <c:pt idx="5">
                  <c:v>-553.9</c:v>
                </c:pt>
                <c:pt idx="6">
                  <c:v>-646.2166666666667</c:v>
                </c:pt>
                <c:pt idx="7">
                  <c:v>-738.5333333333333</c:v>
                </c:pt>
                <c:pt idx="8">
                  <c:v>-830.84999999999991</c:v>
                </c:pt>
                <c:pt idx="9">
                  <c:v>-923.16666666666652</c:v>
                </c:pt>
                <c:pt idx="10">
                  <c:v>-1015.4833333333331</c:v>
                </c:pt>
                <c:pt idx="11">
                  <c:v>-1107.7999999999997</c:v>
                </c:pt>
              </c:numCache>
            </c:numRef>
          </c:val>
          <c:smooth val="0"/>
          <c:extLst>
            <c:ext xmlns:c16="http://schemas.microsoft.com/office/drawing/2014/chart" uri="{C3380CC4-5D6E-409C-BE32-E72D297353CC}">
              <c16:uniqueId val="{00000001-7806-45D0-9074-8E306BF75194}"/>
            </c:ext>
          </c:extLst>
        </c:ser>
        <c:dLbls>
          <c:showLegendKey val="0"/>
          <c:showVal val="0"/>
          <c:showCatName val="0"/>
          <c:showSerName val="0"/>
          <c:showPercent val="0"/>
          <c:showBubbleSize val="0"/>
        </c:dLbls>
        <c:smooth val="0"/>
        <c:axId val="562661664"/>
        <c:axId val="562651224"/>
      </c:lineChart>
      <c:catAx>
        <c:axId val="56266166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ja-JP"/>
          </a:p>
        </c:txPr>
        <c:crossAx val="562651224"/>
        <c:crosses val="autoZero"/>
        <c:auto val="1"/>
        <c:lblAlgn val="ctr"/>
        <c:lblOffset val="100"/>
        <c:noMultiLvlLbl val="0"/>
      </c:catAx>
      <c:valAx>
        <c:axId val="56265122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crossAx val="562661664"/>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'[1]資料①-季節指数'!$K$4</c:f>
              <c:strCache>
                <c:ptCount val="1"/>
                <c:pt idx="0">
                  <c:v>①季節変動を加味※2</c:v>
                </c:pt>
              </c:strCache>
            </c:strRef>
          </c:tx>
          <c:spPr>
            <a:ln w="22225" cap="rnd">
              <a:solidFill>
                <a:schemeClr val="accent1"/>
              </a:solidFill>
              <a:round/>
            </a:ln>
            <a:effectLst/>
          </c:spPr>
          <c:marker>
            <c:symbol val="none"/>
          </c:marker>
          <c:cat>
            <c:strRef>
              <c:f>'[1]資料①-季節指数'!$B$5:$B$16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'[1]資料①-季節指数'!$K$5:$K$16</c:f>
              <c:numCache>
                <c:formatCode>General</c:formatCode>
                <c:ptCount val="12"/>
                <c:pt idx="0">
                  <c:v>-112</c:v>
                </c:pt>
                <c:pt idx="1">
                  <c:v>-211</c:v>
                </c:pt>
                <c:pt idx="2">
                  <c:v>-563</c:v>
                </c:pt>
                <c:pt idx="3">
                  <c:v>-538</c:v>
                </c:pt>
                <c:pt idx="4">
                  <c:v>-593</c:v>
                </c:pt>
                <c:pt idx="5">
                  <c:v>-666</c:v>
                </c:pt>
                <c:pt idx="6">
                  <c:v>-720</c:v>
                </c:pt>
                <c:pt idx="7">
                  <c:v>-797</c:v>
                </c:pt>
                <c:pt idx="8">
                  <c:v>-878</c:v>
                </c:pt>
                <c:pt idx="9">
                  <c:v>-943</c:v>
                </c:pt>
                <c:pt idx="10">
                  <c:v>-1014</c:v>
                </c:pt>
                <c:pt idx="11">
                  <c:v>-1109</c:v>
                </c:pt>
              </c:numCache>
            </c:numRef>
          </c:val>
          <c:smooth val="0"/>
          <c:extLst>
            <c:ext xmlns:c16="http://schemas.microsoft.com/office/drawing/2014/chart" uri="{C3380CC4-5D6E-409C-BE32-E72D297353CC}">
              <c16:uniqueId val="{00000000-3543-422B-911B-7D6861463121}"/>
            </c:ext>
          </c:extLst>
        </c:ser>
        <c:ser>
          <c:idx val="1"/>
          <c:order val="1"/>
          <c:tx>
            <c:strRef>
              <c:f>'[1]資料①-季節指数'!$L$4</c:f>
              <c:strCache>
                <c:ptCount val="1"/>
                <c:pt idx="0">
                  <c:v>②単純平均で計算※3</c:v>
                </c:pt>
              </c:strCache>
            </c:strRef>
          </c:tx>
          <c:spPr>
            <a:ln w="22225" cap="rnd">
              <a:solidFill>
                <a:schemeClr val="accent2"/>
              </a:solidFill>
              <a:round/>
            </a:ln>
            <a:effectLst/>
          </c:spPr>
          <c:marker>
            <c:symbol val="none"/>
          </c:marker>
          <c:cat>
            <c:strRef>
              <c:f>'[1]資料①-季節指数'!$B$5:$B$16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'[1]資料①-季節指数'!$L$5:$L$16</c:f>
              <c:numCache>
                <c:formatCode>General</c:formatCode>
                <c:ptCount val="12"/>
                <c:pt idx="0">
                  <c:v>-92.316666666666663</c:v>
                </c:pt>
                <c:pt idx="1">
                  <c:v>-184.63333333333333</c:v>
                </c:pt>
                <c:pt idx="2">
                  <c:v>-276.95</c:v>
                </c:pt>
                <c:pt idx="3">
                  <c:v>-369.26666666666665</c:v>
                </c:pt>
                <c:pt idx="4">
                  <c:v>-461.58333333333331</c:v>
                </c:pt>
                <c:pt idx="5">
                  <c:v>-553.9</c:v>
                </c:pt>
                <c:pt idx="6">
                  <c:v>-646.2166666666667</c:v>
                </c:pt>
                <c:pt idx="7">
                  <c:v>-738.5333333333333</c:v>
                </c:pt>
                <c:pt idx="8">
                  <c:v>-830.84999999999991</c:v>
                </c:pt>
                <c:pt idx="9">
                  <c:v>-923.16666666666652</c:v>
                </c:pt>
                <c:pt idx="10">
                  <c:v>-1015.4833333333331</c:v>
                </c:pt>
                <c:pt idx="11">
                  <c:v>-1107.7999999999997</c:v>
                </c:pt>
              </c:numCache>
            </c:numRef>
          </c:val>
          <c:smooth val="0"/>
          <c:extLst>
            <c:ext xmlns:c16="http://schemas.microsoft.com/office/drawing/2014/chart" uri="{C3380CC4-5D6E-409C-BE32-E72D297353CC}">
              <c16:uniqueId val="{00000001-3543-422B-911B-7D6861463121}"/>
            </c:ext>
          </c:extLst>
        </c:ser>
        <c:dLbls>
          <c:showLegendKey val="0"/>
          <c:showVal val="0"/>
          <c:showCatName val="0"/>
          <c:showSerName val="0"/>
          <c:showPercent val="0"/>
          <c:showBubbleSize val="0"/>
        </c:dLbls>
        <c:smooth val="0"/>
        <c:axId val="562661664"/>
        <c:axId val="562651224"/>
      </c:lineChart>
      <c:catAx>
        <c:axId val="56266166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ja-JP"/>
          </a:p>
        </c:txPr>
        <c:crossAx val="562651224"/>
        <c:crosses val="autoZero"/>
        <c:auto val="1"/>
        <c:lblAlgn val="ctr"/>
        <c:lblOffset val="100"/>
        <c:noMultiLvlLbl val="0"/>
      </c:catAx>
      <c:valAx>
        <c:axId val="56265122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crossAx val="562661664"/>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22</xdr:col>
      <xdr:colOff>564005</xdr:colOff>
      <xdr:row>0</xdr:row>
      <xdr:rowOff>317946</xdr:rowOff>
    </xdr:from>
    <xdr:to>
      <xdr:col>33</xdr:col>
      <xdr:colOff>176377</xdr:colOff>
      <xdr:row>10</xdr:row>
      <xdr:rowOff>92661</xdr:rowOff>
    </xdr:to>
    <xdr:sp macro="" textlink="">
      <xdr:nvSpPr>
        <xdr:cNvPr id="2" name="テキスト ボックス 1">
          <a:extLst>
            <a:ext uri="{FF2B5EF4-FFF2-40B4-BE49-F238E27FC236}">
              <a16:creationId xmlns:a16="http://schemas.microsoft.com/office/drawing/2014/main" id="{7F0838ED-4C34-84C3-B151-9B8BE7D76B22}"/>
            </a:ext>
          </a:extLst>
        </xdr:cNvPr>
        <xdr:cNvSpPr txBox="1"/>
      </xdr:nvSpPr>
      <xdr:spPr>
        <a:xfrm>
          <a:off x="19677505" y="317946"/>
          <a:ext cx="8203015" cy="246892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佐渡市以外の地域で作成する場合の方法</a:t>
          </a:r>
        </a:p>
        <a:p>
          <a:r>
            <a:rPr kumimoji="1" lang="ja-JP" altLang="en-US" sz="1100"/>
            <a:t>①セル</a:t>
          </a:r>
          <a:r>
            <a:rPr kumimoji="1" lang="en-US" altLang="ja-JP" sz="1100"/>
            <a:t>c6</a:t>
          </a:r>
          <a:r>
            <a:rPr kumimoji="1" lang="ja-JP" altLang="en-US" sz="1100"/>
            <a:t>、</a:t>
          </a:r>
          <a:r>
            <a:rPr kumimoji="1" lang="en-US" altLang="ja-JP" sz="1100"/>
            <a:t>c7</a:t>
          </a:r>
          <a:r>
            <a:rPr kumimoji="1" lang="ja-JP" altLang="en-US" sz="1100"/>
            <a:t>を行政の人口ビジョンなどから転記します。</a:t>
          </a:r>
        </a:p>
        <a:p>
          <a:r>
            <a:rPr kumimoji="1" lang="ja-JP" altLang="en-US" sz="1100"/>
            <a:t>②「県移動調査」シートの青色セルを各都道府県のホームページから転記します。</a:t>
          </a:r>
          <a:r>
            <a:rPr kumimoji="1" lang="en-US" altLang="ja-JP" sz="1100"/>
            <a:t>(r4</a:t>
          </a:r>
          <a:r>
            <a:rPr kumimoji="1" lang="ja-JP" altLang="en-US" sz="1100"/>
            <a:t>年分だけでもよいでしょう。その場、他の年の新潟県分を削除するかどうかは任意です。</a:t>
          </a:r>
          <a:r>
            <a:rPr kumimoji="1" lang="en-US" altLang="ja-JP" sz="1100"/>
            <a:t>)</a:t>
          </a:r>
          <a:endParaRPr kumimoji="1" lang="ja-JP" altLang="en-US" sz="1100"/>
        </a:p>
        <a:p>
          <a:r>
            <a:rPr kumimoji="1" lang="ja-JP" altLang="en-US" sz="1100"/>
            <a:t>③「季節指数」シートの青色セルに「県移動調査」結果の該当部分をコピーします。コピーする年の数を「何年間分」欄の青色セルに記載します。</a:t>
          </a:r>
          <a:r>
            <a:rPr kumimoji="1" lang="en-US" altLang="ja-JP" sz="1100"/>
            <a:t>(</a:t>
          </a:r>
          <a:r>
            <a:rPr kumimoji="1" lang="ja-JP" altLang="en-US" sz="1100"/>
            <a:t>コピーした年以外の数値</a:t>
          </a:r>
          <a:r>
            <a:rPr kumimoji="1" lang="en-US" altLang="ja-JP" sz="1100"/>
            <a:t> </a:t>
          </a:r>
          <a:r>
            <a:rPr kumimoji="1" lang="ja-JP" altLang="en-US" sz="1100"/>
            <a:t>は削除してください。</a:t>
          </a:r>
          <a:r>
            <a:rPr kumimoji="1" lang="en-US" altLang="ja-JP" sz="1100"/>
            <a:t>)</a:t>
          </a:r>
        </a:p>
        <a:p>
          <a:endParaRPr kumimoji="1" lang="en-US" altLang="ja-JP" sz="1100"/>
        </a:p>
        <a:p>
          <a:r>
            <a:rPr kumimoji="1" lang="ja-JP" altLang="en-US" sz="1100"/>
            <a:t>以上です。使用方法は記事サイトの「手順」に記載してあります。</a:t>
          </a:r>
        </a:p>
      </xdr:txBody>
    </xdr:sp>
    <xdr:clientData/>
  </xdr:twoCellAnchor>
  <xdr:twoCellAnchor>
    <xdr:from>
      <xdr:col>25</xdr:col>
      <xdr:colOff>131495</xdr:colOff>
      <xdr:row>34</xdr:row>
      <xdr:rowOff>90939</xdr:rowOff>
    </xdr:from>
    <xdr:to>
      <xdr:col>36</xdr:col>
      <xdr:colOff>562427</xdr:colOff>
      <xdr:row>58</xdr:row>
      <xdr:rowOff>208642</xdr:rowOff>
    </xdr:to>
    <xdr:graphicFrame macro="">
      <xdr:nvGraphicFramePr>
        <xdr:cNvPr id="4" name="グラフ 3">
          <a:extLst>
            <a:ext uri="{FF2B5EF4-FFF2-40B4-BE49-F238E27FC236}">
              <a16:creationId xmlns:a16="http://schemas.microsoft.com/office/drawing/2014/main" id="{12F16658-040A-5EB0-4CDA-D8A6AEAC9A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301092</xdr:colOff>
      <xdr:row>34</xdr:row>
      <xdr:rowOff>140845</xdr:rowOff>
    </xdr:from>
    <xdr:to>
      <xdr:col>46</xdr:col>
      <xdr:colOff>502919</xdr:colOff>
      <xdr:row>47</xdr:row>
      <xdr:rowOff>43938</xdr:rowOff>
    </xdr:to>
    <xdr:sp macro="" textlink="">
      <xdr:nvSpPr>
        <xdr:cNvPr id="5" name="テキスト ボックス 4">
          <a:extLst>
            <a:ext uri="{FF2B5EF4-FFF2-40B4-BE49-F238E27FC236}">
              <a16:creationId xmlns:a16="http://schemas.microsoft.com/office/drawing/2014/main" id="{9BAE850D-4286-F8C1-7F77-0742708F4892}"/>
            </a:ext>
          </a:extLst>
        </xdr:cNvPr>
        <xdr:cNvSpPr txBox="1"/>
      </xdr:nvSpPr>
      <xdr:spPr>
        <a:xfrm>
          <a:off x="32830872" y="9955405"/>
          <a:ext cx="5322467" cy="317207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〇青の折れ線グラフは、前国勢調査のデータに基づき計算した推計値。赤の折れ線グラフは、国勢調査後の毎月の県の推計値。</a:t>
          </a:r>
        </a:p>
        <a:p>
          <a:r>
            <a:rPr kumimoji="1" lang="ja-JP" altLang="en-US" sz="1200"/>
            <a:t>〇青のグラフを上回れば改善、下回れば更に減少スピードアップとみます。</a:t>
          </a:r>
        </a:p>
        <a:p>
          <a:r>
            <a:rPr kumimoji="1" lang="ja-JP" altLang="en-US" sz="1200"/>
            <a:t>〇なお、赤のグラフは、国勢調査の数値を基に異動届等に基づき増減させ、青のグラフは異動届等の有無に関係なく国勢調査で実際に居るであろう人口です。</a:t>
          </a:r>
          <a:r>
            <a:rPr kumimoji="1" lang="ja-JP" altLang="en-US" sz="1200" u="sng"/>
            <a:t>このため、赤のグラフは実際には更に減少するのが通常です。</a:t>
          </a:r>
        </a:p>
      </xdr:txBody>
    </xdr:sp>
    <xdr:clientData/>
  </xdr:twoCellAnchor>
  <xdr:twoCellAnchor>
    <xdr:from>
      <xdr:col>25</xdr:col>
      <xdr:colOff>107752</xdr:colOff>
      <xdr:row>32</xdr:row>
      <xdr:rowOff>55457</xdr:rowOff>
    </xdr:from>
    <xdr:to>
      <xdr:col>36</xdr:col>
      <xdr:colOff>464820</xdr:colOff>
      <xdr:row>34</xdr:row>
      <xdr:rowOff>95212</xdr:rowOff>
    </xdr:to>
    <xdr:sp macro="" textlink="">
      <xdr:nvSpPr>
        <xdr:cNvPr id="6" name="テキスト ボックス 5">
          <a:extLst>
            <a:ext uri="{FF2B5EF4-FFF2-40B4-BE49-F238E27FC236}">
              <a16:creationId xmlns:a16="http://schemas.microsoft.com/office/drawing/2014/main" id="{852D668C-9B91-7D62-7278-23DD39CC3BFB}"/>
            </a:ext>
          </a:extLst>
        </xdr:cNvPr>
        <xdr:cNvSpPr txBox="1"/>
      </xdr:nvSpPr>
      <xdr:spPr>
        <a:xfrm>
          <a:off x="22076212" y="9367097"/>
          <a:ext cx="8906708" cy="542675"/>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1">
              <a:solidFill>
                <a:schemeClr val="dk1"/>
              </a:solidFill>
              <a:effectLst/>
              <a:latin typeface="+mn-lt"/>
              <a:ea typeface="+mn-ea"/>
              <a:cs typeface="+mn-cs"/>
            </a:rPr>
            <a:t>１２月１日人口と差異</a:t>
          </a:r>
          <a:r>
            <a:rPr kumimoji="1" lang="ja-JP" altLang="en-US" sz="1100" b="1">
              <a:solidFill>
                <a:srgbClr val="FF0000"/>
              </a:solidFill>
              <a:effectLst/>
              <a:latin typeface="+mn-lt"/>
              <a:ea typeface="+mn-ea"/>
              <a:cs typeface="+mn-cs"/>
            </a:rPr>
            <a:t>　</a:t>
          </a:r>
          <a:r>
            <a:rPr kumimoji="1" lang="ja-JP" altLang="en-US" sz="1800" b="1">
              <a:solidFill>
                <a:srgbClr val="FF0000"/>
              </a:solidFill>
              <a:effectLst/>
              <a:latin typeface="+mn-lt"/>
              <a:ea typeface="+mn-ea"/>
              <a:cs typeface="+mn-cs"/>
            </a:rPr>
            <a:t>　</a:t>
          </a:r>
          <a:r>
            <a:rPr kumimoji="1" lang="en-US" altLang="ja-JP"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翌月初めに前月</a:t>
          </a:r>
          <a:r>
            <a:rPr kumimoji="1" lang="en-US" altLang="ja-JP" sz="1800" b="1">
              <a:solidFill>
                <a:srgbClr val="FF0000"/>
              </a:solidFill>
              <a:effectLst/>
              <a:latin typeface="+mn-lt"/>
              <a:ea typeface="+mn-ea"/>
              <a:cs typeface="+mn-cs"/>
            </a:rPr>
            <a:t>1</a:t>
          </a:r>
          <a:r>
            <a:rPr kumimoji="1" lang="ja-JP" altLang="ja-JP" sz="1800" b="1">
              <a:solidFill>
                <a:srgbClr val="FF0000"/>
              </a:solidFill>
              <a:effectLst/>
              <a:latin typeface="+mn-lt"/>
              <a:ea typeface="+mn-ea"/>
              <a:cs typeface="+mn-cs"/>
            </a:rPr>
            <a:t>日現在のグラフに更新予定</a:t>
          </a:r>
          <a:endParaRPr kumimoji="1" lang="ja-JP" altLang="en-US" sz="1100"/>
        </a:p>
      </xdr:txBody>
    </xdr:sp>
    <xdr:clientData/>
  </xdr:twoCellAnchor>
  <xdr:twoCellAnchor>
    <xdr:from>
      <xdr:col>26</xdr:col>
      <xdr:colOff>698139</xdr:colOff>
      <xdr:row>34</xdr:row>
      <xdr:rowOff>127124</xdr:rowOff>
    </xdr:from>
    <xdr:to>
      <xdr:col>29</xdr:col>
      <xdr:colOff>685800</xdr:colOff>
      <xdr:row>37</xdr:row>
      <xdr:rowOff>76200</xdr:rowOff>
    </xdr:to>
    <xdr:sp macro="" textlink="">
      <xdr:nvSpPr>
        <xdr:cNvPr id="8" name="テキスト ボックス 7">
          <a:extLst>
            <a:ext uri="{FF2B5EF4-FFF2-40B4-BE49-F238E27FC236}">
              <a16:creationId xmlns:a16="http://schemas.microsoft.com/office/drawing/2014/main" id="{1E6051AE-F86C-596D-F152-31A8ABEA60AC}"/>
            </a:ext>
          </a:extLst>
        </xdr:cNvPr>
        <xdr:cNvSpPr txBox="1"/>
      </xdr:nvSpPr>
      <xdr:spPr>
        <a:xfrm>
          <a:off x="23398119" y="9941684"/>
          <a:ext cx="2182221" cy="70345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800"/>
            </a:lnSpc>
          </a:pPr>
          <a:r>
            <a:rPr kumimoji="1" lang="en-US" altLang="ja-JP" sz="4000" b="1">
              <a:solidFill>
                <a:schemeClr val="bg1"/>
              </a:solidFill>
              <a:effectLst/>
              <a:latin typeface="+mn-lt"/>
              <a:ea typeface="+mn-ea"/>
              <a:cs typeface="+mn-cs"/>
            </a:rPr>
            <a:t>47,677</a:t>
          </a:r>
          <a:r>
            <a:rPr kumimoji="1" lang="ja-JP" altLang="ja-JP" sz="4000" b="1">
              <a:solidFill>
                <a:schemeClr val="bg1"/>
              </a:solidFill>
              <a:effectLst/>
              <a:latin typeface="+mn-lt"/>
              <a:ea typeface="+mn-ea"/>
              <a:cs typeface="+mn-cs"/>
            </a:rPr>
            <a:t>人</a:t>
          </a:r>
          <a:endParaRPr kumimoji="1" lang="en-US" altLang="ja-JP" sz="4000" b="1">
            <a:solidFill>
              <a:schemeClr val="bg1"/>
            </a:solidFill>
            <a:effectLst/>
            <a:latin typeface="+mn-lt"/>
            <a:ea typeface="+mn-ea"/>
            <a:cs typeface="+mn-cs"/>
          </a:endParaRPr>
        </a:p>
      </xdr:txBody>
    </xdr:sp>
    <xdr:clientData/>
  </xdr:twoCellAnchor>
  <xdr:twoCellAnchor>
    <xdr:from>
      <xdr:col>25</xdr:col>
      <xdr:colOff>36346</xdr:colOff>
      <xdr:row>16</xdr:row>
      <xdr:rowOff>143333</xdr:rowOff>
    </xdr:from>
    <xdr:to>
      <xdr:col>33</xdr:col>
      <xdr:colOff>688615</xdr:colOff>
      <xdr:row>28</xdr:row>
      <xdr:rowOff>247341</xdr:rowOff>
    </xdr:to>
    <xdr:sp macro="" textlink="">
      <xdr:nvSpPr>
        <xdr:cNvPr id="7" name="テキスト ボックス 6">
          <a:extLst>
            <a:ext uri="{FF2B5EF4-FFF2-40B4-BE49-F238E27FC236}">
              <a16:creationId xmlns:a16="http://schemas.microsoft.com/office/drawing/2014/main" id="{DF1A189F-60E5-47D8-BF76-97CE00AE6331}"/>
            </a:ext>
          </a:extLst>
        </xdr:cNvPr>
        <xdr:cNvSpPr txBox="1"/>
      </xdr:nvSpPr>
      <xdr:spPr>
        <a:xfrm>
          <a:off x="21862203" y="4370619"/>
          <a:ext cx="6530555" cy="424057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項目説明</a:t>
          </a:r>
        </a:p>
        <a:p>
          <a:r>
            <a:rPr kumimoji="1" lang="ja-JP" altLang="en-US" sz="1400" b="1">
              <a:latin typeface="BIZ UDPゴシック" panose="020B0400000000000000" pitchFamily="50" charset="-128"/>
              <a:ea typeface="BIZ UDPゴシック" panose="020B0400000000000000" pitchFamily="50" charset="-128"/>
            </a:rPr>
            <a:t>⑥：</a:t>
          </a:r>
          <a:r>
            <a:rPr kumimoji="1" lang="ja-JP" altLang="en-US" sz="1100">
              <a:latin typeface="BIZ UDPゴシック" panose="020B0400000000000000" pitchFamily="50" charset="-128"/>
              <a:ea typeface="BIZ UDPゴシック" panose="020B0400000000000000" pitchFamily="50" charset="-128"/>
            </a:rPr>
            <a:t>カウントダウン時計では、各</a:t>
          </a:r>
          <a:r>
            <a:rPr kumimoji="1" lang="en-US" altLang="ja-JP" sz="1100">
              <a:latin typeface="BIZ UDPゴシック" panose="020B0400000000000000" pitchFamily="50" charset="-128"/>
              <a:ea typeface="BIZ UDPゴシック" panose="020B0400000000000000" pitchFamily="50" charset="-128"/>
            </a:rPr>
            <a:t>1</a:t>
          </a:r>
          <a:r>
            <a:rPr kumimoji="1" lang="ja-JP" altLang="en-US" sz="1100">
              <a:latin typeface="BIZ UDPゴシック" panose="020B0400000000000000" pitchFamily="50" charset="-128"/>
              <a:ea typeface="BIZ UDPゴシック" panose="020B0400000000000000" pitchFamily="50" charset="-128"/>
            </a:rPr>
            <a:t>日現在数値の表示は一瞬で変わります。このため、その日の人口を固定的に表示したものです。</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400" b="1">
              <a:latin typeface="BIZ UDPゴシック" panose="020B0400000000000000" pitchFamily="50" charset="-128"/>
              <a:ea typeface="BIZ UDPゴシック" panose="020B0400000000000000" pitchFamily="50" charset="-128"/>
            </a:rPr>
            <a:t>⑦：</a:t>
          </a:r>
          <a:r>
            <a:rPr kumimoji="1" lang="ja-JP" altLang="en-US" sz="1100">
              <a:latin typeface="BIZ UDPゴシック" panose="020B0400000000000000" pitchFamily="50" charset="-128"/>
              <a:ea typeface="BIZ UDPゴシック" panose="020B0400000000000000" pitchFamily="50" charset="-128"/>
            </a:rPr>
            <a:t>例えば、⑨欄の</a:t>
          </a:r>
          <a:r>
            <a:rPr kumimoji="1" lang="en-US" altLang="ja-JP" sz="1100">
              <a:latin typeface="BIZ UDPゴシック" panose="020B0400000000000000" pitchFamily="50" charset="-128"/>
              <a:ea typeface="BIZ UDPゴシック" panose="020B0400000000000000" pitchFamily="50" charset="-128"/>
            </a:rPr>
            <a:t>5</a:t>
          </a:r>
          <a:r>
            <a:rPr kumimoji="1" lang="ja-JP" altLang="en-US" sz="1100">
              <a:latin typeface="BIZ UDPゴシック" panose="020B0400000000000000" pitchFamily="50" charset="-128"/>
              <a:ea typeface="BIZ UDPゴシック" panose="020B0400000000000000" pitchFamily="50" charset="-128"/>
            </a:rPr>
            <a:t>月</a:t>
          </a:r>
          <a:r>
            <a:rPr kumimoji="1" lang="en-US" altLang="ja-JP" sz="1100">
              <a:latin typeface="BIZ UDPゴシック" panose="020B0400000000000000" pitchFamily="50" charset="-128"/>
              <a:ea typeface="BIZ UDPゴシック" panose="020B0400000000000000" pitchFamily="50" charset="-128"/>
            </a:rPr>
            <a:t>1</a:t>
          </a:r>
          <a:r>
            <a:rPr kumimoji="1" lang="ja-JP" altLang="en-US" sz="1100">
              <a:latin typeface="BIZ UDPゴシック" panose="020B0400000000000000" pitchFamily="50" charset="-128"/>
              <a:ea typeface="BIZ UDPゴシック" panose="020B0400000000000000" pitchFamily="50" charset="-128"/>
            </a:rPr>
            <a:t>日人口は前月よりも増加しています。ところが、カウントダウン時計では、平均的に減少する設定となっているため、単に県人口推計値と比較はできません。その差が生じるための季節変動を加減するための欄です。なお、算出方法は、「季節指数」シートをご覧ください。</a:t>
          </a:r>
        </a:p>
        <a:p>
          <a:r>
            <a:rPr kumimoji="1" lang="ja-JP" altLang="en-US" sz="1400" b="1">
              <a:latin typeface="BIZ UDPゴシック" panose="020B0400000000000000" pitchFamily="50" charset="-128"/>
              <a:ea typeface="BIZ UDPゴシック" panose="020B0400000000000000" pitchFamily="50" charset="-128"/>
            </a:rPr>
            <a:t>⑧：</a:t>
          </a:r>
          <a:r>
            <a:rPr kumimoji="1" lang="ja-JP" altLang="en-US" sz="1100">
              <a:latin typeface="BIZ UDPゴシック" panose="020B0400000000000000" pitchFamily="50" charset="-128"/>
              <a:ea typeface="BIZ UDPゴシック" panose="020B0400000000000000" pitchFamily="50" charset="-128"/>
            </a:rPr>
            <a:t>⑨欄の県人口推計値と比較するための数値　　</a:t>
          </a:r>
        </a:p>
        <a:p>
          <a:r>
            <a:rPr kumimoji="1" lang="ja-JP" altLang="en-US" sz="1100">
              <a:latin typeface="BIZ UDPゴシック" panose="020B0400000000000000" pitchFamily="50" charset="-128"/>
              <a:ea typeface="BIZ UDPゴシック" panose="020B0400000000000000" pitchFamily="50" charset="-128"/>
            </a:rPr>
            <a:t>　　</a:t>
          </a:r>
          <a:r>
            <a:rPr kumimoji="1" lang="en-US" altLang="ja-JP" sz="1100">
              <a:solidFill>
                <a:srgbClr val="FF0000"/>
              </a:solidFill>
              <a:latin typeface="BIZ UDPゴシック" panose="020B0400000000000000" pitchFamily="50" charset="-128"/>
              <a:ea typeface="BIZ UDPゴシック" panose="020B0400000000000000" pitchFamily="50" charset="-128"/>
            </a:rPr>
            <a:t>※2015-2020</a:t>
          </a:r>
          <a:r>
            <a:rPr kumimoji="1" lang="ja-JP" altLang="en-US" sz="1100">
              <a:solidFill>
                <a:srgbClr val="FF0000"/>
              </a:solidFill>
              <a:latin typeface="BIZ UDPゴシック" panose="020B0400000000000000" pitchFamily="50" charset="-128"/>
              <a:ea typeface="BIZ UDPゴシック" panose="020B0400000000000000" pitchFamily="50" charset="-128"/>
            </a:rPr>
            <a:t>年の生残率、移動率、出生率を使用。過去の数値を単に延長させたものです。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r>
            <a:rPr kumimoji="1" lang="ja-JP" altLang="en-US" sz="1400" b="1">
              <a:latin typeface="BIZ UDPゴシック" panose="020B0400000000000000" pitchFamily="50" charset="-128"/>
              <a:ea typeface="BIZ UDPゴシック" panose="020B0400000000000000" pitchFamily="50" charset="-128"/>
            </a:rPr>
            <a:t>⑨：</a:t>
          </a:r>
          <a:r>
            <a:rPr kumimoji="1" lang="ja-JP" altLang="en-US" sz="1100">
              <a:latin typeface="BIZ UDPゴシック" panose="020B0400000000000000" pitchFamily="50" charset="-128"/>
              <a:ea typeface="BIZ UDPゴシック" panose="020B0400000000000000" pitchFamily="50" charset="-128"/>
            </a:rPr>
            <a:t>国勢調査の人口に増減。なお、異動届なしの移動があるため、実際には更に少ない。</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400" b="1">
              <a:latin typeface="BIZ UDPゴシック" panose="020B0400000000000000" pitchFamily="50" charset="-128"/>
              <a:ea typeface="BIZ UDPゴシック" panose="020B0400000000000000" pitchFamily="50" charset="-128"/>
            </a:rPr>
            <a:t>⑩：</a:t>
          </a:r>
          <a:r>
            <a:rPr kumimoji="1" lang="ja-JP" altLang="en-US" sz="1100">
              <a:latin typeface="BIZ UDPゴシック" panose="020B0400000000000000" pitchFamily="50" charset="-128"/>
              <a:ea typeface="BIZ UDPゴシック" panose="020B0400000000000000" pitchFamily="50" charset="-128"/>
            </a:rPr>
            <a:t>基になる季節移動数値は、同じ数値を</a:t>
          </a:r>
          <a:r>
            <a:rPr kumimoji="1" lang="en-US" altLang="ja-JP" sz="1100">
              <a:latin typeface="BIZ UDPゴシック" panose="020B0400000000000000" pitchFamily="50" charset="-128"/>
              <a:ea typeface="BIZ UDPゴシック" panose="020B0400000000000000" pitchFamily="50" charset="-128"/>
            </a:rPr>
            <a:t>5</a:t>
          </a:r>
          <a:r>
            <a:rPr kumimoji="1" lang="ja-JP" altLang="en-US" sz="1100">
              <a:latin typeface="BIZ UDPゴシック" panose="020B0400000000000000" pitchFamily="50" charset="-128"/>
              <a:ea typeface="BIZ UDPゴシック" panose="020B0400000000000000" pitchFamily="50" charset="-128"/>
            </a:rPr>
            <a:t>年間使用しています。このため、数値のみ取り上げる根拠は乏しいと考えます。仮の目安値として⑪欄の％を活用ください。</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400" b="1">
              <a:latin typeface="BIZ UDPゴシック" panose="020B0400000000000000" pitchFamily="50" charset="-128"/>
              <a:ea typeface="BIZ UDPゴシック" panose="020B0400000000000000" pitchFamily="50" charset="-128"/>
            </a:rPr>
            <a:t>⑪：</a:t>
          </a:r>
          <a:r>
            <a:rPr kumimoji="1" lang="ja-JP" altLang="en-US" sz="1100">
              <a:latin typeface="BIZ UDPゴシック" panose="020B0400000000000000" pitchFamily="50" charset="-128"/>
              <a:ea typeface="BIZ UDPゴシック" panose="020B0400000000000000" pitchFamily="50" charset="-128"/>
            </a:rPr>
            <a:t>直前の国勢調査に比較して、その後、過疎化は何％改善するペースか、何％悪化するペースいるか</a:t>
          </a:r>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．と読みます。</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400" b="1">
              <a:solidFill>
                <a:schemeClr val="tx1"/>
              </a:solidFill>
              <a:latin typeface="BIZ UDPゴシック" panose="020B0400000000000000" pitchFamily="50" charset="-128"/>
              <a:ea typeface="BIZ UDPゴシック" panose="020B0400000000000000" pitchFamily="50" charset="-128"/>
            </a:rPr>
            <a:t>⑫：</a:t>
          </a:r>
          <a:r>
            <a:rPr kumimoji="1" lang="ja-JP" altLang="en-US" sz="1100" b="0">
              <a:solidFill>
                <a:schemeClr val="tx1"/>
              </a:solidFill>
              <a:latin typeface="BIZ UDPゴシック" panose="020B0400000000000000" pitchFamily="50" charset="-128"/>
              <a:ea typeface="BIZ UDPゴシック" panose="020B0400000000000000" pitchFamily="50" charset="-128"/>
            </a:rPr>
            <a:t>社人研の推計値　</a:t>
          </a:r>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生残率、移動率、出生率は将来の変動を考慮していると思われます。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r>
            <a:rPr kumimoji="1" lang="ja-JP" altLang="en-US" sz="1400" b="1">
              <a:solidFill>
                <a:schemeClr val="tx1"/>
              </a:solidFill>
              <a:latin typeface="BIZ UDPゴシック" panose="020B0400000000000000" pitchFamily="50" charset="-128"/>
              <a:ea typeface="BIZ UDPゴシック" panose="020B0400000000000000" pitchFamily="50" charset="-128"/>
            </a:rPr>
            <a:t>⑬：</a:t>
          </a:r>
          <a:r>
            <a:rPr kumimoji="1" lang="ja-JP" altLang="en-US" sz="1100" b="0">
              <a:solidFill>
                <a:schemeClr val="tx1"/>
              </a:solidFill>
              <a:latin typeface="BIZ UDPゴシック" panose="020B0400000000000000" pitchFamily="50" charset="-128"/>
              <a:ea typeface="BIZ UDPゴシック" panose="020B0400000000000000" pitchFamily="50" charset="-128"/>
            </a:rPr>
            <a:t>佐渡市の目標値　</a:t>
          </a:r>
          <a:r>
            <a:rPr kumimoji="1" lang="ja-JP" altLang="en-US" sz="1100">
              <a:solidFill>
                <a:srgbClr val="FF0000"/>
              </a:solidFill>
              <a:latin typeface="BIZ UDPゴシック" panose="020B0400000000000000" pitchFamily="50" charset="-128"/>
              <a:ea typeface="BIZ UDPゴシック" panose="020B0400000000000000" pitchFamily="50" charset="-128"/>
            </a:rPr>
            <a:t>　</a:t>
          </a:r>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推計値ではなく目標とする値と思われます。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30</xdr:col>
      <xdr:colOff>447040</xdr:colOff>
      <xdr:row>42</xdr:row>
      <xdr:rowOff>111759</xdr:rowOff>
    </xdr:from>
    <xdr:to>
      <xdr:col>35</xdr:col>
      <xdr:colOff>632460</xdr:colOff>
      <xdr:row>43</xdr:row>
      <xdr:rowOff>245291</xdr:rowOff>
    </xdr:to>
    <xdr:sp macro="" textlink="">
      <xdr:nvSpPr>
        <xdr:cNvPr id="3" name="テキスト ボックス 2">
          <a:extLst>
            <a:ext uri="{FF2B5EF4-FFF2-40B4-BE49-F238E27FC236}">
              <a16:creationId xmlns:a16="http://schemas.microsoft.com/office/drawing/2014/main" id="{87E5562F-EA1B-28B4-80A8-87E516D89F23}"/>
            </a:ext>
          </a:extLst>
        </xdr:cNvPr>
        <xdr:cNvSpPr txBox="1"/>
      </xdr:nvSpPr>
      <xdr:spPr>
        <a:xfrm>
          <a:off x="26172160" y="11937999"/>
          <a:ext cx="4246880" cy="384992"/>
        </a:xfrm>
        <a:prstGeom prst="rect">
          <a:avLst/>
        </a:prstGeom>
        <a:solidFill>
          <a:schemeClr val="accent4">
            <a:lumMod val="20000"/>
            <a:lumOff val="80000"/>
          </a:schemeClr>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Ｐゴシック" panose="020B0600070205080204" pitchFamily="50" charset="-128"/>
              <a:ea typeface="ＭＳ Ｐゴシック" panose="020B0600070205080204" pitchFamily="50" charset="-128"/>
            </a:rPr>
            <a:t>・・・　将来の変動を見込んだ推計</a:t>
          </a:r>
          <a:r>
            <a:rPr kumimoji="1" lang="en-US" altLang="ja-JP" sz="1800">
              <a:latin typeface="ＭＳ Ｐゴシック" panose="020B0600070205080204" pitchFamily="50" charset="-128"/>
              <a:ea typeface="ＭＳ Ｐゴシック" panose="020B0600070205080204" pitchFamily="50" charset="-128"/>
            </a:rPr>
            <a:t>(</a:t>
          </a:r>
          <a:r>
            <a:rPr kumimoji="1" lang="ja-JP" altLang="en-US" sz="1800">
              <a:latin typeface="ＭＳ Ｐゴシック" panose="020B0600070205080204" pitchFamily="50" charset="-128"/>
              <a:ea typeface="ＭＳ Ｐゴシック" panose="020B0600070205080204" pitchFamily="50" charset="-128"/>
            </a:rPr>
            <a:t>社人研</a:t>
          </a:r>
          <a:r>
            <a:rPr kumimoji="1" lang="en-US" altLang="ja-JP" sz="1800">
              <a:latin typeface="ＭＳ Ｐゴシック" panose="020B0600070205080204" pitchFamily="50" charset="-128"/>
              <a:ea typeface="ＭＳ Ｐゴシック" panose="020B0600070205080204" pitchFamily="50" charset="-128"/>
            </a:rPr>
            <a:t>)</a:t>
          </a:r>
          <a:endParaRPr kumimoji="1" lang="ja-JP" altLang="en-US" sz="18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585652</xdr:colOff>
      <xdr:row>39</xdr:row>
      <xdr:rowOff>201385</xdr:rowOff>
    </xdr:from>
    <xdr:to>
      <xdr:col>34</xdr:col>
      <xdr:colOff>396240</xdr:colOff>
      <xdr:row>41</xdr:row>
      <xdr:rowOff>56242</xdr:rowOff>
    </xdr:to>
    <xdr:sp macro="" textlink="">
      <xdr:nvSpPr>
        <xdr:cNvPr id="9" name="テキスト ボックス 8">
          <a:extLst>
            <a:ext uri="{FF2B5EF4-FFF2-40B4-BE49-F238E27FC236}">
              <a16:creationId xmlns:a16="http://schemas.microsoft.com/office/drawing/2014/main" id="{221ED004-AC16-4E8D-99CC-43DECB2AA3D6}"/>
            </a:ext>
          </a:extLst>
        </xdr:cNvPr>
        <xdr:cNvSpPr txBox="1"/>
      </xdr:nvSpPr>
      <xdr:spPr>
        <a:xfrm>
          <a:off x="27126112" y="11273245"/>
          <a:ext cx="2005148" cy="357777"/>
        </a:xfrm>
        <a:prstGeom prst="rect">
          <a:avLst/>
        </a:prstGeom>
        <a:solidFill>
          <a:schemeClr val="accent4">
            <a:lumMod val="20000"/>
            <a:lumOff val="80000"/>
          </a:schemeClr>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0">
              <a:latin typeface="ＭＳ Ｐゴシック" panose="020B0600070205080204" pitchFamily="50" charset="-128"/>
              <a:ea typeface="ＭＳ Ｐゴシック" panose="020B0600070205080204" pitchFamily="50" charset="-128"/>
            </a:rPr>
            <a:t>—</a:t>
          </a:r>
          <a:r>
            <a:rPr kumimoji="1" lang="ja-JP" altLang="en-US" sz="1800">
              <a:latin typeface="ＭＳ Ｐゴシック" panose="020B0600070205080204" pitchFamily="50" charset="-128"/>
              <a:ea typeface="ＭＳ Ｐゴシック" panose="020B0600070205080204" pitchFamily="50" charset="-128"/>
            </a:rPr>
            <a:t>　目標値</a:t>
          </a:r>
          <a:r>
            <a:rPr kumimoji="1" lang="en-US" altLang="ja-JP" sz="1800">
              <a:latin typeface="ＭＳ Ｐゴシック" panose="020B0600070205080204" pitchFamily="50" charset="-128"/>
              <a:ea typeface="ＭＳ Ｐゴシック" panose="020B0600070205080204" pitchFamily="50" charset="-128"/>
            </a:rPr>
            <a:t>(</a:t>
          </a:r>
          <a:r>
            <a:rPr kumimoji="1" lang="ja-JP" altLang="en-US" sz="1800">
              <a:latin typeface="ＭＳ Ｐゴシック" panose="020B0600070205080204" pitchFamily="50" charset="-128"/>
              <a:ea typeface="ＭＳ Ｐゴシック" panose="020B0600070205080204" pitchFamily="50" charset="-128"/>
            </a:rPr>
            <a:t>佐渡市</a:t>
          </a:r>
          <a:r>
            <a:rPr kumimoji="1" lang="en-US" altLang="ja-JP" sz="1800">
              <a:latin typeface="ＭＳ Ｐゴシック" panose="020B0600070205080204" pitchFamily="50" charset="-128"/>
              <a:ea typeface="ＭＳ Ｐゴシック" panose="020B0600070205080204" pitchFamily="50" charset="-128"/>
            </a:rPr>
            <a:t>)</a:t>
          </a:r>
          <a:endParaRPr kumimoji="1" lang="ja-JP" altLang="en-US" sz="18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698500</xdr:colOff>
      <xdr:row>45</xdr:row>
      <xdr:rowOff>190501</xdr:rowOff>
    </xdr:from>
    <xdr:to>
      <xdr:col>34</xdr:col>
      <xdr:colOff>990600</xdr:colOff>
      <xdr:row>47</xdr:row>
      <xdr:rowOff>45358</xdr:rowOff>
    </xdr:to>
    <xdr:sp macro="" textlink="">
      <xdr:nvSpPr>
        <xdr:cNvPr id="10" name="テキスト ボックス 9">
          <a:extLst>
            <a:ext uri="{FF2B5EF4-FFF2-40B4-BE49-F238E27FC236}">
              <a16:creationId xmlns:a16="http://schemas.microsoft.com/office/drawing/2014/main" id="{5C32C8B2-56B7-4110-932B-61F791D91499}"/>
            </a:ext>
          </a:extLst>
        </xdr:cNvPr>
        <xdr:cNvSpPr txBox="1"/>
      </xdr:nvSpPr>
      <xdr:spPr>
        <a:xfrm>
          <a:off x="25692100" y="12771121"/>
          <a:ext cx="4033520" cy="357777"/>
        </a:xfrm>
        <a:prstGeom prst="rect">
          <a:avLst/>
        </a:prstGeom>
        <a:solidFill>
          <a:schemeClr val="accent4">
            <a:lumMod val="20000"/>
            <a:lumOff val="80000"/>
          </a:schemeClr>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rgbClr val="0070C0"/>
              </a:solidFill>
              <a:latin typeface="ＭＳ Ｐゴシック" panose="020B0600070205080204" pitchFamily="50" charset="-128"/>
              <a:ea typeface="ＭＳ Ｐゴシック" panose="020B0600070205080204" pitchFamily="50" charset="-128"/>
            </a:rPr>
            <a:t>—</a:t>
          </a:r>
          <a:r>
            <a:rPr kumimoji="1" lang="ja-JP" altLang="en-US" sz="1800">
              <a:latin typeface="ＭＳ Ｐゴシック" panose="020B0600070205080204" pitchFamily="50" charset="-128"/>
              <a:ea typeface="ＭＳ Ｐゴシック" panose="020B0600070205080204" pitchFamily="50" charset="-128"/>
            </a:rPr>
            <a:t>　過去の実績値を基にした推計</a:t>
          </a:r>
          <a:r>
            <a:rPr kumimoji="1" lang="en-US" altLang="ja-JP" sz="1800">
              <a:latin typeface="ＭＳ Ｐゴシック" panose="020B0600070205080204" pitchFamily="50" charset="-128"/>
              <a:ea typeface="ＭＳ Ｐゴシック" panose="020B0600070205080204" pitchFamily="50" charset="-128"/>
            </a:rPr>
            <a:t>(</a:t>
          </a:r>
          <a:r>
            <a:rPr kumimoji="1" lang="ja-JP" altLang="en-US" sz="1800">
              <a:latin typeface="ＭＳ Ｐゴシック" panose="020B0600070205080204" pitchFamily="50" charset="-128"/>
              <a:ea typeface="ＭＳ Ｐゴシック" panose="020B0600070205080204" pitchFamily="50" charset="-128"/>
            </a:rPr>
            <a:t>後藤</a:t>
          </a:r>
          <a:r>
            <a:rPr kumimoji="1" lang="en-US" altLang="ja-JP" sz="1800">
              <a:latin typeface="ＭＳ Ｐゴシック" panose="020B0600070205080204" pitchFamily="50" charset="-128"/>
              <a:ea typeface="ＭＳ Ｐゴシック" panose="020B0600070205080204" pitchFamily="50" charset="-128"/>
            </a:rPr>
            <a:t>)</a:t>
          </a:r>
          <a:endParaRPr kumimoji="1" lang="ja-JP" altLang="en-US" sz="18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280123</xdr:colOff>
      <xdr:row>44</xdr:row>
      <xdr:rowOff>60960</xdr:rowOff>
    </xdr:from>
    <xdr:to>
      <xdr:col>29</xdr:col>
      <xdr:colOff>22860</xdr:colOff>
      <xdr:row>45</xdr:row>
      <xdr:rowOff>167277</xdr:rowOff>
    </xdr:to>
    <xdr:sp macro="" textlink="">
      <xdr:nvSpPr>
        <xdr:cNvPr id="11" name="テキスト ボックス 10">
          <a:extLst>
            <a:ext uri="{FF2B5EF4-FFF2-40B4-BE49-F238E27FC236}">
              <a16:creationId xmlns:a16="http://schemas.microsoft.com/office/drawing/2014/main" id="{755CF790-CCE4-4404-A3A3-55FB91526FB6}"/>
            </a:ext>
          </a:extLst>
        </xdr:cNvPr>
        <xdr:cNvSpPr txBox="1"/>
      </xdr:nvSpPr>
      <xdr:spPr>
        <a:xfrm>
          <a:off x="22980103" y="12390120"/>
          <a:ext cx="2036357" cy="3577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Ｐゴシック" panose="020B0600070205080204" pitchFamily="50" charset="-128"/>
              <a:ea typeface="ＭＳ Ｐゴシック" panose="020B0600070205080204" pitchFamily="50" charset="-128"/>
            </a:rPr>
            <a:t>毎月の公表値</a:t>
          </a:r>
          <a:r>
            <a:rPr kumimoji="1" lang="en-US" altLang="ja-JP" sz="1800">
              <a:latin typeface="ＭＳ Ｐゴシック" panose="020B0600070205080204" pitchFamily="50" charset="-128"/>
              <a:ea typeface="ＭＳ Ｐゴシック" panose="020B0600070205080204" pitchFamily="50" charset="-128"/>
            </a:rPr>
            <a:t>(</a:t>
          </a:r>
          <a:r>
            <a:rPr kumimoji="1" lang="ja-JP" altLang="en-US" sz="1800">
              <a:latin typeface="ＭＳ Ｐゴシック" panose="020B0600070205080204" pitchFamily="50" charset="-128"/>
              <a:ea typeface="ＭＳ Ｐゴシック" panose="020B0600070205080204" pitchFamily="50" charset="-128"/>
            </a:rPr>
            <a:t>県</a:t>
          </a:r>
          <a:r>
            <a:rPr kumimoji="1" lang="en-US" altLang="ja-JP" sz="1800">
              <a:latin typeface="ＭＳ Ｐゴシック" panose="020B0600070205080204" pitchFamily="50" charset="-128"/>
              <a:ea typeface="ＭＳ Ｐゴシック" panose="020B0600070205080204" pitchFamily="50" charset="-128"/>
            </a:rPr>
            <a:t>)</a:t>
          </a:r>
          <a:endParaRPr kumimoji="1" lang="ja-JP" altLang="en-US" sz="18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39</xdr:row>
      <xdr:rowOff>172358</xdr:rowOff>
    </xdr:from>
    <xdr:to>
      <xdr:col>36</xdr:col>
      <xdr:colOff>489857</xdr:colOff>
      <xdr:row>41</xdr:row>
      <xdr:rowOff>81644</xdr:rowOff>
    </xdr:to>
    <xdr:sp macro="" textlink="">
      <xdr:nvSpPr>
        <xdr:cNvPr id="13" name="テキスト ボックス 12">
          <a:extLst>
            <a:ext uri="{FF2B5EF4-FFF2-40B4-BE49-F238E27FC236}">
              <a16:creationId xmlns:a16="http://schemas.microsoft.com/office/drawing/2014/main" id="{19DA59D6-17D3-C990-88B3-7BDB5FCABABE}"/>
            </a:ext>
          </a:extLst>
        </xdr:cNvPr>
        <xdr:cNvSpPr txBox="1"/>
      </xdr:nvSpPr>
      <xdr:spPr>
        <a:xfrm>
          <a:off x="29554714" y="11330215"/>
          <a:ext cx="1161143" cy="417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48,271</a:t>
          </a:r>
          <a:r>
            <a:rPr kumimoji="1" lang="ja-JP" altLang="en-US" sz="2000"/>
            <a:t>人</a:t>
          </a:r>
        </a:p>
      </xdr:txBody>
    </xdr:sp>
    <xdr:clientData/>
  </xdr:twoCellAnchor>
  <xdr:twoCellAnchor>
    <xdr:from>
      <xdr:col>35</xdr:col>
      <xdr:colOff>122647</xdr:colOff>
      <xdr:row>46</xdr:row>
      <xdr:rowOff>24675</xdr:rowOff>
    </xdr:from>
    <xdr:to>
      <xdr:col>36</xdr:col>
      <xdr:colOff>571501</xdr:colOff>
      <xdr:row>47</xdr:row>
      <xdr:rowOff>121920</xdr:rowOff>
    </xdr:to>
    <xdr:sp macro="" textlink="">
      <xdr:nvSpPr>
        <xdr:cNvPr id="14" name="テキスト ボックス 13">
          <a:extLst>
            <a:ext uri="{FF2B5EF4-FFF2-40B4-BE49-F238E27FC236}">
              <a16:creationId xmlns:a16="http://schemas.microsoft.com/office/drawing/2014/main" id="{96B55E8C-16ED-45C6-88B7-72F7357BC1CA}"/>
            </a:ext>
          </a:extLst>
        </xdr:cNvPr>
        <xdr:cNvSpPr txBox="1"/>
      </xdr:nvSpPr>
      <xdr:spPr>
        <a:xfrm>
          <a:off x="29726347" y="12856755"/>
          <a:ext cx="1180374" cy="348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45,785</a:t>
          </a:r>
          <a:r>
            <a:rPr kumimoji="1" lang="ja-JP" altLang="en-US" sz="2000"/>
            <a:t>人</a:t>
          </a:r>
        </a:p>
      </xdr:txBody>
    </xdr:sp>
    <xdr:clientData/>
  </xdr:twoCellAnchor>
  <xdr:twoCellAnchor>
    <xdr:from>
      <xdr:col>35</xdr:col>
      <xdr:colOff>45358</xdr:colOff>
      <xdr:row>49</xdr:row>
      <xdr:rowOff>63500</xdr:rowOff>
    </xdr:from>
    <xdr:to>
      <xdr:col>36</xdr:col>
      <xdr:colOff>471715</xdr:colOff>
      <xdr:row>50</xdr:row>
      <xdr:rowOff>226786</xdr:rowOff>
    </xdr:to>
    <xdr:sp macro="" textlink="">
      <xdr:nvSpPr>
        <xdr:cNvPr id="16" name="テキスト ボックス 15">
          <a:extLst>
            <a:ext uri="{FF2B5EF4-FFF2-40B4-BE49-F238E27FC236}">
              <a16:creationId xmlns:a16="http://schemas.microsoft.com/office/drawing/2014/main" id="{0A48C98F-A77E-47BD-8720-B859264BA344}"/>
            </a:ext>
          </a:extLst>
        </xdr:cNvPr>
        <xdr:cNvSpPr txBox="1"/>
      </xdr:nvSpPr>
      <xdr:spPr>
        <a:xfrm>
          <a:off x="29536572" y="13761357"/>
          <a:ext cx="1161143" cy="417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45,756</a:t>
          </a:r>
          <a:r>
            <a:rPr kumimoji="1" lang="ja-JP" altLang="en-US" sz="2000"/>
            <a:t>人</a:t>
          </a:r>
        </a:p>
      </xdr:txBody>
    </xdr:sp>
    <xdr:clientData/>
  </xdr:twoCellAnchor>
  <xdr:twoCellAnchor>
    <xdr:from>
      <xdr:col>35</xdr:col>
      <xdr:colOff>644072</xdr:colOff>
      <xdr:row>41</xdr:row>
      <xdr:rowOff>81644</xdr:rowOff>
    </xdr:from>
    <xdr:to>
      <xdr:col>36</xdr:col>
      <xdr:colOff>145143</xdr:colOff>
      <xdr:row>42</xdr:row>
      <xdr:rowOff>63500</xdr:rowOff>
    </xdr:to>
    <xdr:cxnSp macro="">
      <xdr:nvCxnSpPr>
        <xdr:cNvPr id="18" name="直線矢印コネクタ 17">
          <a:extLst>
            <a:ext uri="{FF2B5EF4-FFF2-40B4-BE49-F238E27FC236}">
              <a16:creationId xmlns:a16="http://schemas.microsoft.com/office/drawing/2014/main" id="{C6976728-6624-6133-58E5-FA4E941A5D73}"/>
            </a:ext>
          </a:extLst>
        </xdr:cNvPr>
        <xdr:cNvCxnSpPr>
          <a:stCxn id="13" idx="2"/>
        </xdr:cNvCxnSpPr>
      </xdr:nvCxnSpPr>
      <xdr:spPr>
        <a:xfrm>
          <a:off x="30135286" y="11747501"/>
          <a:ext cx="235857" cy="2358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712834</xdr:colOff>
      <xdr:row>47</xdr:row>
      <xdr:rowOff>121920</xdr:rowOff>
    </xdr:from>
    <xdr:to>
      <xdr:col>36</xdr:col>
      <xdr:colOff>160020</xdr:colOff>
      <xdr:row>48</xdr:row>
      <xdr:rowOff>213360</xdr:rowOff>
    </xdr:to>
    <xdr:cxnSp macro="">
      <xdr:nvCxnSpPr>
        <xdr:cNvPr id="20" name="直線矢印コネクタ 19">
          <a:extLst>
            <a:ext uri="{FF2B5EF4-FFF2-40B4-BE49-F238E27FC236}">
              <a16:creationId xmlns:a16="http://schemas.microsoft.com/office/drawing/2014/main" id="{B0789DF9-35D3-4A67-B4B3-5C83D5297457}"/>
            </a:ext>
          </a:extLst>
        </xdr:cNvPr>
        <xdr:cNvCxnSpPr>
          <a:stCxn id="14" idx="2"/>
        </xdr:cNvCxnSpPr>
      </xdr:nvCxnSpPr>
      <xdr:spPr>
        <a:xfrm>
          <a:off x="30499414" y="13205460"/>
          <a:ext cx="178706"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541020</xdr:colOff>
      <xdr:row>49</xdr:row>
      <xdr:rowOff>22860</xdr:rowOff>
    </xdr:from>
    <xdr:to>
      <xdr:col>36</xdr:col>
      <xdr:colOff>129540</xdr:colOff>
      <xdr:row>49</xdr:row>
      <xdr:rowOff>160020</xdr:rowOff>
    </xdr:to>
    <xdr:cxnSp macro="">
      <xdr:nvCxnSpPr>
        <xdr:cNvPr id="22" name="直線矢印コネクタ 21">
          <a:extLst>
            <a:ext uri="{FF2B5EF4-FFF2-40B4-BE49-F238E27FC236}">
              <a16:creationId xmlns:a16="http://schemas.microsoft.com/office/drawing/2014/main" id="{6802B270-BD6D-4354-9335-42B6F1E4840C}"/>
            </a:ext>
          </a:extLst>
        </xdr:cNvPr>
        <xdr:cNvCxnSpPr/>
      </xdr:nvCxnSpPr>
      <xdr:spPr>
        <a:xfrm flipV="1">
          <a:off x="30327600" y="13609320"/>
          <a:ext cx="320040" cy="1371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434340</xdr:colOff>
      <xdr:row>55</xdr:row>
      <xdr:rowOff>81644</xdr:rowOff>
    </xdr:from>
    <xdr:to>
      <xdr:col>36</xdr:col>
      <xdr:colOff>350519</xdr:colOff>
      <xdr:row>58</xdr:row>
      <xdr:rowOff>99060</xdr:rowOff>
    </xdr:to>
    <xdr:sp macro="" textlink="">
      <xdr:nvSpPr>
        <xdr:cNvPr id="26" name="テキスト ボックス 25">
          <a:extLst>
            <a:ext uri="{FF2B5EF4-FFF2-40B4-BE49-F238E27FC236}">
              <a16:creationId xmlns:a16="http://schemas.microsoft.com/office/drawing/2014/main" id="{27ADF767-5091-D7CE-7DE2-1555F64B8CDF}"/>
            </a:ext>
          </a:extLst>
        </xdr:cNvPr>
        <xdr:cNvSpPr txBox="1"/>
      </xdr:nvSpPr>
      <xdr:spPr>
        <a:xfrm>
          <a:off x="22402800" y="15176864"/>
          <a:ext cx="8282939" cy="77941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見方</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a:latin typeface="ＭＳ Ｐゴシック" panose="020B0600070205080204" pitchFamily="50" charset="-128"/>
              <a:ea typeface="ＭＳ Ｐゴシック" panose="020B0600070205080204" pitchFamily="50" charset="-128"/>
            </a:rPr>
            <a:t>会社の売上高に例えれば、担当者が「これまでの実績を延長すると売上高は幾らです」が後藤推計。上司が「過去の延長だけでは駄目だ。景気や取引先の状況を加味しろ！」が社人研。社長が「予測だけでは駄目だ。会社は幾らいるんだ」が佐渡市</a:t>
          </a:r>
          <a:r>
            <a:rPr kumimoji="1" lang="en-US" altLang="ja-JP" sz="1200" b="1">
              <a:latin typeface="ＭＳ Ｐゴシック" panose="020B0600070205080204" pitchFamily="50" charset="-128"/>
              <a:ea typeface="ＭＳ Ｐゴシック" panose="020B0600070205080204" pitchFamily="50" charset="-128"/>
            </a:rPr>
            <a:t>.</a:t>
          </a:r>
          <a:r>
            <a:rPr kumimoji="1" lang="ja-JP" altLang="en-US" sz="1200" b="1">
              <a:latin typeface="ＭＳ Ｐゴシック" panose="020B0600070205080204" pitchFamily="50" charset="-128"/>
              <a:ea typeface="ＭＳ Ｐゴシック" panose="020B0600070205080204" pitchFamily="50" charset="-128"/>
            </a:rPr>
            <a:t>。会計課が今月の売上高は幾らでした」と報告するのが新潟県</a:t>
          </a:r>
          <a:r>
            <a:rPr kumimoji="1" lang="en-US" altLang="ja-JP" sz="1200" b="1">
              <a:latin typeface="ＭＳ Ｐゴシック" panose="020B0600070205080204" pitchFamily="50" charset="-128"/>
              <a:ea typeface="ＭＳ Ｐゴシック" panose="020B0600070205080204" pitchFamily="50" charset="-128"/>
            </a:rPr>
            <a:t>.</a:t>
          </a:r>
          <a:r>
            <a:rPr kumimoji="1" lang="ja-JP" altLang="en-US" sz="1200" b="1">
              <a:latin typeface="ＭＳ Ｐゴシック" panose="020B0600070205080204" pitchFamily="50" charset="-128"/>
              <a:ea typeface="ＭＳ Ｐゴシック" panose="020B0600070205080204" pitchFamily="50" charset="-128"/>
            </a:rPr>
            <a:t>かな？</a:t>
          </a:r>
          <a:r>
            <a:rPr kumimoji="1" lang="en-US" altLang="ja-JP" sz="1200" b="1">
              <a:latin typeface="ＭＳ Ｐゴシック" panose="020B0600070205080204" pitchFamily="50" charset="-128"/>
              <a:ea typeface="ＭＳ Ｐゴシック" panose="020B0600070205080204" pitchFamily="50" charset="-128"/>
            </a:rPr>
            <a:t>.....</a:t>
          </a:r>
          <a:r>
            <a:rPr kumimoji="1" lang="ja-JP" altLang="en-US" sz="1200" b="1">
              <a:latin typeface="ＭＳ Ｐゴシック" panose="020B0600070205080204" pitchFamily="50" charset="-128"/>
              <a:ea typeface="ＭＳ Ｐゴシック" panose="020B0600070205080204" pitchFamily="50" charset="-128"/>
            </a:rPr>
            <a:t>と。</a:t>
          </a:r>
        </a:p>
      </xdr:txBody>
    </xdr:sp>
    <xdr:clientData/>
  </xdr:twoCellAnchor>
  <xdr:twoCellAnchor>
    <xdr:from>
      <xdr:col>36</xdr:col>
      <xdr:colOff>99786</xdr:colOff>
      <xdr:row>51</xdr:row>
      <xdr:rowOff>54429</xdr:rowOff>
    </xdr:from>
    <xdr:to>
      <xdr:col>36</xdr:col>
      <xdr:colOff>317500</xdr:colOff>
      <xdr:row>54</xdr:row>
      <xdr:rowOff>108857</xdr:rowOff>
    </xdr:to>
    <xdr:sp macro="" textlink="">
      <xdr:nvSpPr>
        <xdr:cNvPr id="31" name="正方形/長方形 30">
          <a:extLst>
            <a:ext uri="{FF2B5EF4-FFF2-40B4-BE49-F238E27FC236}">
              <a16:creationId xmlns:a16="http://schemas.microsoft.com/office/drawing/2014/main" id="{B59F0205-F57E-5327-641E-4264DC55FADB}"/>
            </a:ext>
          </a:extLst>
        </xdr:cNvPr>
        <xdr:cNvSpPr/>
      </xdr:nvSpPr>
      <xdr:spPr>
        <a:xfrm>
          <a:off x="30325786" y="14260286"/>
          <a:ext cx="217714" cy="816428"/>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390797</xdr:colOff>
      <xdr:row>51</xdr:row>
      <xdr:rowOff>91440</xdr:rowOff>
    </xdr:from>
    <xdr:to>
      <xdr:col>29</xdr:col>
      <xdr:colOff>609600</xdr:colOff>
      <xdr:row>54</xdr:row>
      <xdr:rowOff>220979</xdr:rowOff>
    </xdr:to>
    <xdr:sp macro="" textlink="">
      <xdr:nvSpPr>
        <xdr:cNvPr id="12" name="正方形/長方形 11">
          <a:extLst>
            <a:ext uri="{FF2B5EF4-FFF2-40B4-BE49-F238E27FC236}">
              <a16:creationId xmlns:a16="http://schemas.microsoft.com/office/drawing/2014/main" id="{0685AFFA-4A28-4222-80F9-F0A268A3C0D8}"/>
            </a:ext>
          </a:extLst>
        </xdr:cNvPr>
        <xdr:cNvSpPr/>
      </xdr:nvSpPr>
      <xdr:spPr>
        <a:xfrm>
          <a:off x="25384397" y="14180820"/>
          <a:ext cx="218803" cy="883919"/>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350520</xdr:colOff>
      <xdr:row>34</xdr:row>
      <xdr:rowOff>83820</xdr:rowOff>
    </xdr:from>
    <xdr:to>
      <xdr:col>36</xdr:col>
      <xdr:colOff>502921</xdr:colOff>
      <xdr:row>39</xdr:row>
      <xdr:rowOff>0</xdr:rowOff>
    </xdr:to>
    <xdr:sp macro="" textlink="">
      <xdr:nvSpPr>
        <xdr:cNvPr id="15" name="テキスト ボックス 14">
          <a:extLst>
            <a:ext uri="{FF2B5EF4-FFF2-40B4-BE49-F238E27FC236}">
              <a16:creationId xmlns:a16="http://schemas.microsoft.com/office/drawing/2014/main" id="{59C1210D-52AB-8988-FCE9-7777EF3770E8}"/>
            </a:ext>
          </a:extLst>
        </xdr:cNvPr>
        <xdr:cNvSpPr txBox="1"/>
      </xdr:nvSpPr>
      <xdr:spPr>
        <a:xfrm>
          <a:off x="25976580" y="9898380"/>
          <a:ext cx="4861561" cy="1173480"/>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none">
              <a:solidFill>
                <a:srgbClr val="FF0000"/>
              </a:solidFill>
            </a:rPr>
            <a:t>前月より１３４人減少</a:t>
          </a:r>
          <a:endParaRPr kumimoji="1" lang="en-US" altLang="ja-JP" sz="2000" b="1" u="none">
            <a:solidFill>
              <a:srgbClr val="FF0000"/>
            </a:solidFill>
          </a:endParaRPr>
        </a:p>
        <a:p>
          <a:r>
            <a:rPr kumimoji="1" lang="ja-JP" altLang="en-US" sz="1400" b="1" u="sng"/>
            <a:t>佐渡市目標値より△</a:t>
          </a:r>
          <a:r>
            <a:rPr kumimoji="1" lang="en-US" altLang="ja-JP" sz="1400" b="1" u="sng"/>
            <a:t>1,873</a:t>
          </a:r>
          <a:r>
            <a:rPr kumimoji="1" lang="ja-JP" altLang="en-US" sz="1400" b="1" u="sng"/>
            <a:t>人</a:t>
          </a:r>
          <a:r>
            <a:rPr kumimoji="1" lang="en-US" altLang="ja-JP" sz="1400" b="1" u="sng"/>
            <a:t>(</a:t>
          </a:r>
          <a:r>
            <a:rPr kumimoji="1" lang="ja-JP" altLang="en-US" sz="1400" b="1" u="sng"/>
            <a:t>△</a:t>
          </a:r>
          <a:r>
            <a:rPr kumimoji="1" lang="en-US" altLang="ja-JP" sz="1400" b="1" u="sng"/>
            <a:t>3.9%)</a:t>
          </a:r>
          <a:r>
            <a:rPr kumimoji="1" lang="ja-JP" altLang="en-US" sz="1400" b="1" u="sng"/>
            <a:t>。社人研見込みより△</a:t>
          </a:r>
          <a:r>
            <a:rPr kumimoji="1" lang="en-US" altLang="ja-JP" sz="1400" b="1" u="sng"/>
            <a:t>130</a:t>
          </a:r>
          <a:r>
            <a:rPr kumimoji="1" lang="ja-JP" altLang="en-US" sz="1400" b="1" u="sng"/>
            <a:t>人</a:t>
          </a:r>
          <a:r>
            <a:rPr kumimoji="1" lang="en-US" altLang="ja-JP" sz="1400" b="1" u="sng"/>
            <a:t>(</a:t>
          </a:r>
          <a:r>
            <a:rPr kumimoji="1" lang="ja-JP" altLang="en-US" sz="1400" b="1" u="sng"/>
            <a:t>△</a:t>
          </a:r>
          <a:r>
            <a:rPr kumimoji="1" lang="en-US" altLang="ja-JP" sz="1400" b="1" u="sng"/>
            <a:t>0.3%)</a:t>
          </a:r>
          <a:r>
            <a:rPr kumimoji="1" lang="ja-JP" altLang="en-US" sz="1400" b="1" u="sng"/>
            <a:t>。従来の延長値</a:t>
          </a:r>
          <a:r>
            <a:rPr kumimoji="1" lang="en-US" altLang="ja-JP" sz="1400" b="1" u="sng"/>
            <a:t>(</a:t>
          </a:r>
          <a:r>
            <a:rPr kumimoji="1" lang="ja-JP" altLang="en-US" sz="1400" b="1" u="sng"/>
            <a:t>私</a:t>
          </a:r>
          <a:r>
            <a:rPr kumimoji="1" lang="en-US" altLang="ja-JP" sz="1400" b="1" u="sng"/>
            <a:t>)</a:t>
          </a:r>
          <a:r>
            <a:rPr kumimoji="1" lang="ja-JP" altLang="en-US" sz="1400" b="1" u="sng"/>
            <a:t>より△</a:t>
          </a:r>
          <a:r>
            <a:rPr kumimoji="1" lang="en-US" altLang="ja-JP" sz="1400" b="1" u="sng"/>
            <a:t>111</a:t>
          </a:r>
          <a:r>
            <a:rPr kumimoji="1" lang="ja-JP" altLang="en-US" sz="1400" b="1" u="sng"/>
            <a:t>人</a:t>
          </a:r>
          <a:r>
            <a:rPr kumimoji="1" lang="en-US" altLang="ja-JP" sz="1400" b="1" u="sng"/>
            <a:t>(</a:t>
          </a:r>
          <a:r>
            <a:rPr kumimoji="1" lang="ja-JP" altLang="en-US" sz="1400" b="1" u="sng"/>
            <a:t>△</a:t>
          </a:r>
          <a:r>
            <a:rPr kumimoji="1" lang="en-US" altLang="ja-JP" sz="1400" b="1" u="sng"/>
            <a:t>0.2%)</a:t>
          </a:r>
          <a:endParaRPr kumimoji="1" lang="ja-JP" altLang="en-US" sz="1400" b="1" u="sng"/>
        </a:p>
      </xdr:txBody>
    </xdr:sp>
    <xdr:clientData/>
  </xdr:twoCellAnchor>
  <xdr:oneCellAnchor>
    <xdr:from>
      <xdr:col>27</xdr:col>
      <xdr:colOff>18142</xdr:colOff>
      <xdr:row>36</xdr:row>
      <xdr:rowOff>199572</xdr:rowOff>
    </xdr:from>
    <xdr:ext cx="184731" cy="264560"/>
    <xdr:sp macro="" textlink="">
      <xdr:nvSpPr>
        <xdr:cNvPr id="17" name="テキスト ボックス 16">
          <a:extLst>
            <a:ext uri="{FF2B5EF4-FFF2-40B4-BE49-F238E27FC236}">
              <a16:creationId xmlns:a16="http://schemas.microsoft.com/office/drawing/2014/main" id="{E2CFC654-DE26-29F7-3646-67FB50100599}"/>
            </a:ext>
          </a:extLst>
        </xdr:cNvPr>
        <xdr:cNvSpPr txBox="1"/>
      </xdr:nvSpPr>
      <xdr:spPr>
        <a:xfrm>
          <a:off x="23313571" y="10595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220980</xdr:colOff>
      <xdr:row>47</xdr:row>
      <xdr:rowOff>137160</xdr:rowOff>
    </xdr:from>
    <xdr:to>
      <xdr:col>34</xdr:col>
      <xdr:colOff>182879</xdr:colOff>
      <xdr:row>51</xdr:row>
      <xdr:rowOff>38100</xdr:rowOff>
    </xdr:to>
    <xdr:sp macro="" textlink="">
      <xdr:nvSpPr>
        <xdr:cNvPr id="21" name="テキスト ボックス 20">
          <a:extLst>
            <a:ext uri="{FF2B5EF4-FFF2-40B4-BE49-F238E27FC236}">
              <a16:creationId xmlns:a16="http://schemas.microsoft.com/office/drawing/2014/main" id="{614BA582-84D3-43E8-B947-DE557E6E7384}"/>
            </a:ext>
          </a:extLst>
        </xdr:cNvPr>
        <xdr:cNvSpPr txBox="1"/>
      </xdr:nvSpPr>
      <xdr:spPr>
        <a:xfrm>
          <a:off x="22920960" y="13220700"/>
          <a:ext cx="5814059" cy="90678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この人口には、前月までの</a:t>
          </a:r>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UI</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ターンを加味してあります。</a:t>
          </a:r>
          <a:r>
            <a:rPr kumimoji="1" lang="ja-JP" altLang="en-US" sz="1200" b="1" u="none">
              <a:solidFill>
                <a:srgbClr val="FF0000"/>
              </a:solidFill>
              <a:latin typeface="ＭＳ Ｐゴシック" panose="020B0600070205080204" pitchFamily="50" charset="-128"/>
              <a:ea typeface="ＭＳ Ｐゴシック" panose="020B0600070205080204" pitchFamily="50" charset="-128"/>
            </a:rPr>
            <a:t>なお、</a:t>
          </a:r>
          <a:r>
            <a:rPr kumimoji="1" lang="en-US" altLang="ja-JP" sz="1200" b="1" u="none"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前回国勢調査では、県公表値にり更に</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名減少していました。 </a:t>
          </a:r>
          <a:r>
            <a:rPr kumimoji="1" lang="en-US" altLang="ja-JP" sz="1200" b="1"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baseline="0">
              <a:solidFill>
                <a:srgbClr val="FF0000"/>
              </a:solidFill>
              <a:latin typeface="ＭＳ Ｐゴシック" panose="020B0600070205080204" pitchFamily="50" charset="-128"/>
              <a:ea typeface="ＭＳ Ｐゴシック" panose="020B0600070205080204" pitchFamily="50" charset="-128"/>
            </a:rPr>
            <a:t>まずは「過去の実績値を基にした推計」グラフに近づくか交差。　企業経営では</a:t>
          </a:r>
          <a:r>
            <a:rPr kumimoji="1" lang="en-US" altLang="ja-JP" sz="1200" b="1" baseline="0">
              <a:solidFill>
                <a:srgbClr val="FF0000"/>
              </a:solidFill>
              <a:latin typeface="ＭＳ Ｐゴシック" panose="020B0600070205080204" pitchFamily="50" charset="-128"/>
              <a:ea typeface="ＭＳ Ｐゴシック" panose="020B0600070205080204" pitchFamily="50" charset="-128"/>
            </a:rPr>
            <a:t>3</a:t>
          </a:r>
          <a:r>
            <a:rPr kumimoji="1" lang="ja-JP" altLang="en-US" sz="1200" b="1" baseline="0">
              <a:solidFill>
                <a:srgbClr val="FF0000"/>
              </a:solidFill>
              <a:latin typeface="ＭＳ Ｐゴシック" panose="020B0600070205080204" pitchFamily="50" charset="-128"/>
              <a:ea typeface="ＭＳ Ｐゴシック" panose="020B0600070205080204" pitchFamily="50" charset="-128"/>
            </a:rPr>
            <a:t>カ月連続マイナスなら何らかの販促があるでしょう</a:t>
          </a:r>
          <a:r>
            <a:rPr kumimoji="1" lang="ja-JP" altLang="en-US" sz="1200" b="1" u="sng" baseline="0">
              <a:solidFill>
                <a:srgbClr val="FF0000"/>
              </a:solidFill>
              <a:latin typeface="ＭＳ Ｐゴシック" panose="020B0600070205080204" pitchFamily="50" charset="-128"/>
              <a:ea typeface="ＭＳ Ｐゴシック" panose="020B0600070205080204" pitchFamily="50" charset="-128"/>
            </a:rPr>
            <a:t>。</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en-US" altLang="ja-JP" sz="1200" b="1">
              <a:latin typeface="ＭＳ Ｐゴシック" panose="020B0600070205080204" pitchFamily="50" charset="-128"/>
              <a:ea typeface="ＭＳ Ｐゴシック" panose="020B0600070205080204" pitchFamily="50" charset="-128"/>
            </a:rPr>
            <a:t>※</a:t>
          </a:r>
          <a:r>
            <a:rPr kumimoji="1" lang="ja-JP" altLang="en-US" sz="1200" b="1">
              <a:latin typeface="ＭＳ Ｐゴシック" panose="020B0600070205080204" pitchFamily="50" charset="-128"/>
              <a:ea typeface="ＭＳ Ｐゴシック" panose="020B0600070205080204" pitchFamily="50" charset="-128"/>
            </a:rPr>
            <a:t>留意点については記事本文をご覧ください。</a:t>
          </a:r>
        </a:p>
      </xdr:txBody>
    </xdr:sp>
    <xdr:clientData/>
  </xdr:twoCellAnchor>
  <xdr:twoCellAnchor>
    <xdr:from>
      <xdr:col>28</xdr:col>
      <xdr:colOff>640080</xdr:colOff>
      <xdr:row>43</xdr:row>
      <xdr:rowOff>190500</xdr:rowOff>
    </xdr:from>
    <xdr:to>
      <xdr:col>29</xdr:col>
      <xdr:colOff>226060</xdr:colOff>
      <xdr:row>44</xdr:row>
      <xdr:rowOff>160020</xdr:rowOff>
    </xdr:to>
    <xdr:cxnSp macro="">
      <xdr:nvCxnSpPr>
        <xdr:cNvPr id="23" name="直線矢印コネクタ 22">
          <a:extLst>
            <a:ext uri="{FF2B5EF4-FFF2-40B4-BE49-F238E27FC236}">
              <a16:creationId xmlns:a16="http://schemas.microsoft.com/office/drawing/2014/main" id="{495AED29-7F2E-41DD-93DE-BB84C48B4E05}"/>
            </a:ext>
          </a:extLst>
        </xdr:cNvPr>
        <xdr:cNvCxnSpPr/>
      </xdr:nvCxnSpPr>
      <xdr:spPr>
        <a:xfrm flipV="1">
          <a:off x="24902160" y="12268200"/>
          <a:ext cx="317500" cy="2209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754380</xdr:colOff>
      <xdr:row>4</xdr:row>
      <xdr:rowOff>121920</xdr:rowOff>
    </xdr:from>
    <xdr:to>
      <xdr:col>11</xdr:col>
      <xdr:colOff>99060</xdr:colOff>
      <xdr:row>4</xdr:row>
      <xdr:rowOff>144780</xdr:rowOff>
    </xdr:to>
    <xdr:cxnSp macro="">
      <xdr:nvCxnSpPr>
        <xdr:cNvPr id="3" name="直線矢印コネクタ 2">
          <a:extLst>
            <a:ext uri="{FF2B5EF4-FFF2-40B4-BE49-F238E27FC236}">
              <a16:creationId xmlns:a16="http://schemas.microsoft.com/office/drawing/2014/main" id="{B92F6356-36DF-49F4-C8CD-47D8B5245706}"/>
            </a:ext>
          </a:extLst>
        </xdr:cNvPr>
        <xdr:cNvCxnSpPr/>
      </xdr:nvCxnSpPr>
      <xdr:spPr>
        <a:xfrm flipH="1">
          <a:off x="2590800" y="1135380"/>
          <a:ext cx="6202680" cy="22860"/>
        </a:xfrm>
        <a:prstGeom prst="straightConnector1">
          <a:avLst/>
        </a:prstGeom>
        <a:ln w="19050">
          <a:prstDash val="sysDot"/>
          <a:headEnd type="none" w="med" len="med"/>
          <a:tailEnd type="arrow"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792480</xdr:colOff>
      <xdr:row>3</xdr:row>
      <xdr:rowOff>152400</xdr:rowOff>
    </xdr:from>
    <xdr:to>
      <xdr:col>11</xdr:col>
      <xdr:colOff>114300</xdr:colOff>
      <xdr:row>4</xdr:row>
      <xdr:rowOff>99060</xdr:rowOff>
    </xdr:to>
    <xdr:cxnSp macro="">
      <xdr:nvCxnSpPr>
        <xdr:cNvPr id="11" name="直線コネクタ 10">
          <a:extLst>
            <a:ext uri="{FF2B5EF4-FFF2-40B4-BE49-F238E27FC236}">
              <a16:creationId xmlns:a16="http://schemas.microsoft.com/office/drawing/2014/main" id="{91CE549A-B160-551C-1E38-B2AF15942FFE}"/>
            </a:ext>
          </a:extLst>
        </xdr:cNvPr>
        <xdr:cNvCxnSpPr/>
      </xdr:nvCxnSpPr>
      <xdr:spPr>
        <a:xfrm>
          <a:off x="2628900" y="914400"/>
          <a:ext cx="6179820" cy="198120"/>
        </a:xfrm>
        <a:prstGeom prst="line">
          <a:avLst/>
        </a:prstGeom>
        <a:ln w="19050">
          <a:solidFill>
            <a:srgbClr val="FF0000"/>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769620</xdr:colOff>
      <xdr:row>42</xdr:row>
      <xdr:rowOff>152408</xdr:rowOff>
    </xdr:from>
    <xdr:to>
      <xdr:col>11</xdr:col>
      <xdr:colOff>144780</xdr:colOff>
      <xdr:row>43</xdr:row>
      <xdr:rowOff>160028</xdr:rowOff>
    </xdr:to>
    <xdr:grpSp>
      <xdr:nvGrpSpPr>
        <xdr:cNvPr id="27" name="グループ化 26">
          <a:extLst>
            <a:ext uri="{FF2B5EF4-FFF2-40B4-BE49-F238E27FC236}">
              <a16:creationId xmlns:a16="http://schemas.microsoft.com/office/drawing/2014/main" id="{A23098E2-2CD0-1D41-6500-A15D257D8548}"/>
            </a:ext>
          </a:extLst>
        </xdr:cNvPr>
        <xdr:cNvGrpSpPr/>
      </xdr:nvGrpSpPr>
      <xdr:grpSpPr>
        <a:xfrm>
          <a:off x="2573978" y="10877917"/>
          <a:ext cx="6103764" cy="259224"/>
          <a:chOff x="2606040" y="10081722"/>
          <a:chExt cx="899160" cy="243378"/>
        </a:xfrm>
      </xdr:grpSpPr>
      <xdr:cxnSp macro="">
        <xdr:nvCxnSpPr>
          <xdr:cNvPr id="25" name="直線矢印コネクタ 24">
            <a:extLst>
              <a:ext uri="{FF2B5EF4-FFF2-40B4-BE49-F238E27FC236}">
                <a16:creationId xmlns:a16="http://schemas.microsoft.com/office/drawing/2014/main" id="{A610C735-32FC-4C36-AE21-64B3A1B9FBCA}"/>
              </a:ext>
            </a:extLst>
          </xdr:cNvPr>
          <xdr:cNvCxnSpPr/>
        </xdr:nvCxnSpPr>
        <xdr:spPr>
          <a:xfrm flipH="1">
            <a:off x="2606040" y="10325100"/>
            <a:ext cx="899160" cy="0"/>
          </a:xfrm>
          <a:prstGeom prst="straightConnector1">
            <a:avLst/>
          </a:prstGeom>
          <a:ln w="19050">
            <a:prstDash val="sysDot"/>
            <a:headEnd type="none" w="med" len="med"/>
            <a:tailEnd type="arrow" w="med" len="med"/>
          </a:ln>
        </xdr:spPr>
        <xdr:style>
          <a:lnRef idx="1">
            <a:schemeClr val="accent2"/>
          </a:lnRef>
          <a:fillRef idx="0">
            <a:schemeClr val="accent2"/>
          </a:fillRef>
          <a:effectRef idx="0">
            <a:schemeClr val="accent2"/>
          </a:effectRef>
          <a:fontRef idx="minor">
            <a:schemeClr val="tx1"/>
          </a:fontRef>
        </xdr:style>
      </xdr:cxnSp>
      <xdr:cxnSp macro="">
        <xdr:nvCxnSpPr>
          <xdr:cNvPr id="26" name="直線コネクタ 25">
            <a:extLst>
              <a:ext uri="{FF2B5EF4-FFF2-40B4-BE49-F238E27FC236}">
                <a16:creationId xmlns:a16="http://schemas.microsoft.com/office/drawing/2014/main" id="{BFA0E425-8F74-4C90-9B46-CD2AFB5641CB}"/>
              </a:ext>
            </a:extLst>
          </xdr:cNvPr>
          <xdr:cNvCxnSpPr/>
        </xdr:nvCxnSpPr>
        <xdr:spPr>
          <a:xfrm>
            <a:off x="2625493" y="10081722"/>
            <a:ext cx="879707" cy="228138"/>
          </a:xfrm>
          <a:prstGeom prst="line">
            <a:avLst/>
          </a:prstGeom>
          <a:ln w="19050">
            <a:solidFill>
              <a:srgbClr val="FF0000"/>
            </a:solidFill>
            <a:prstDash val="sysDot"/>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63614</xdr:rowOff>
    </xdr:from>
    <xdr:to>
      <xdr:col>14</xdr:col>
      <xdr:colOff>94156</xdr:colOff>
      <xdr:row>39</xdr:row>
      <xdr:rowOff>175269</xdr:rowOff>
    </xdr:to>
    <xdr:grpSp>
      <xdr:nvGrpSpPr>
        <xdr:cNvPr id="14" name="グループ化 13">
          <a:extLst>
            <a:ext uri="{FF2B5EF4-FFF2-40B4-BE49-F238E27FC236}">
              <a16:creationId xmlns:a16="http://schemas.microsoft.com/office/drawing/2014/main" id="{10A93968-B3E2-4524-B175-A25657D1346B}"/>
            </a:ext>
          </a:extLst>
        </xdr:cNvPr>
        <xdr:cNvGrpSpPr/>
      </xdr:nvGrpSpPr>
      <xdr:grpSpPr>
        <a:xfrm>
          <a:off x="0" y="5191668"/>
          <a:ext cx="7549399" cy="3200844"/>
          <a:chOff x="7125486" y="4799545"/>
          <a:chExt cx="7229247" cy="3233230"/>
        </a:xfrm>
      </xdr:grpSpPr>
      <xdr:graphicFrame macro="">
        <xdr:nvGraphicFramePr>
          <xdr:cNvPr id="15" name="グラフ 14">
            <a:extLst>
              <a:ext uri="{FF2B5EF4-FFF2-40B4-BE49-F238E27FC236}">
                <a16:creationId xmlns:a16="http://schemas.microsoft.com/office/drawing/2014/main" id="{AB7BCCF4-BFF7-A4AE-4C80-0583BAF393C5}"/>
              </a:ext>
            </a:extLst>
          </xdr:cNvPr>
          <xdr:cNvGraphicFramePr/>
        </xdr:nvGraphicFramePr>
        <xdr:xfrm>
          <a:off x="7125486" y="4860159"/>
          <a:ext cx="7194611" cy="317261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6" name="グラフ 15">
            <a:extLst>
              <a:ext uri="{FF2B5EF4-FFF2-40B4-BE49-F238E27FC236}">
                <a16:creationId xmlns:a16="http://schemas.microsoft.com/office/drawing/2014/main" id="{E41C24BB-387C-C78F-8EA0-6BB229DAEE0D}"/>
              </a:ext>
            </a:extLst>
          </xdr:cNvPr>
          <xdr:cNvGraphicFramePr/>
        </xdr:nvGraphicFramePr>
        <xdr:xfrm>
          <a:off x="7160122" y="4799545"/>
          <a:ext cx="7194611" cy="3172616"/>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7" name="グループ化 16">
            <a:extLst>
              <a:ext uri="{FF2B5EF4-FFF2-40B4-BE49-F238E27FC236}">
                <a16:creationId xmlns:a16="http://schemas.microsoft.com/office/drawing/2014/main" id="{392D6433-F595-D0C3-5383-1AF5A50540B5}"/>
              </a:ext>
            </a:extLst>
          </xdr:cNvPr>
          <xdr:cNvGrpSpPr/>
        </xdr:nvGrpSpPr>
        <xdr:grpSpPr>
          <a:xfrm>
            <a:off x="9614479" y="6310299"/>
            <a:ext cx="4370317" cy="1663121"/>
            <a:chOff x="9614479" y="6310299"/>
            <a:chExt cx="4370317" cy="1663121"/>
          </a:xfrm>
        </xdr:grpSpPr>
        <xdr:sp macro="" textlink="">
          <xdr:nvSpPr>
            <xdr:cNvPr id="18" name="吹き出し: 四角形 17">
              <a:extLst>
                <a:ext uri="{FF2B5EF4-FFF2-40B4-BE49-F238E27FC236}">
                  <a16:creationId xmlns:a16="http://schemas.microsoft.com/office/drawing/2014/main" id="{01EBE87F-2214-4399-8AD1-69BC7D207FAB}"/>
                </a:ext>
              </a:extLst>
            </xdr:cNvPr>
            <xdr:cNvSpPr/>
          </xdr:nvSpPr>
          <xdr:spPr>
            <a:xfrm>
              <a:off x="12425442" y="6310299"/>
              <a:ext cx="1559354" cy="498843"/>
            </a:xfrm>
            <a:prstGeom prst="wedgeRectCallout">
              <a:avLst>
                <a:gd name="adj1" fmla="val 45317"/>
                <a:gd name="adj2" fmla="val 195153"/>
              </a:avLst>
            </a:prstGeom>
            <a:ln w="9525"/>
          </xdr:spPr>
          <xdr:style>
            <a:lnRef idx="2">
              <a:schemeClr val="accent6"/>
            </a:lnRef>
            <a:fillRef idx="1">
              <a:schemeClr val="lt1"/>
            </a:fillRef>
            <a:effectRef idx="0">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320"/>
                </a:lnSpc>
              </a:pPr>
              <a:r>
                <a:rPr lang="ja-JP" altLang="en-US"/>
                <a:t>両方ともに年間の減少数は同じ。</a:t>
              </a:r>
              <a:endParaRPr lang="ja-JP"/>
            </a:p>
          </xdr:txBody>
        </xdr:sp>
        <xdr:sp macro="" textlink="">
          <xdr:nvSpPr>
            <xdr:cNvPr id="19" name="テキスト ボックス 18">
              <a:extLst>
                <a:ext uri="{FF2B5EF4-FFF2-40B4-BE49-F238E27FC236}">
                  <a16:creationId xmlns:a16="http://schemas.microsoft.com/office/drawing/2014/main" id="{9805B400-FB72-AA2E-331D-2A0BE379A18D}"/>
                </a:ext>
              </a:extLst>
            </xdr:cNvPr>
            <xdr:cNvSpPr txBox="1"/>
          </xdr:nvSpPr>
          <xdr:spPr>
            <a:xfrm>
              <a:off x="9614479" y="6779106"/>
              <a:ext cx="2796564" cy="119431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20"/>
                </a:lnSpc>
              </a:pPr>
              <a:r>
                <a:rPr kumimoji="1" lang="ja-JP" altLang="en-US" sz="1100"/>
                <a:t>年間の人口減少数が同じでも、県推計人口は、季節変動で月により増減がある。カウントダウン時計は、月の変動はなく均一に減少するとして計算している。このため、国勢調査と比較して人口減少の進展をみるには調整が必要となる。</a:t>
              </a:r>
            </a:p>
          </xdr:txBody>
        </xdr:sp>
      </xdr:grpSp>
    </xdr:grpSp>
    <xdr:clientData/>
  </xdr:twoCellAnchor>
</xdr:wsDr>
</file>

<file path=xl/drawings/drawing4.xml><?xml version="1.0" encoding="utf-8"?>
<c:userShapes xmlns:c="http://schemas.openxmlformats.org/drawingml/2006/chart">
  <cdr:relSizeAnchor xmlns:cdr="http://schemas.openxmlformats.org/drawingml/2006/chartDrawing">
    <cdr:from>
      <cdr:x>0.07046</cdr:x>
      <cdr:y>0.19746</cdr:y>
    </cdr:from>
    <cdr:to>
      <cdr:x>0.83171</cdr:x>
      <cdr:y>0.91882</cdr:y>
    </cdr:to>
    <cdr:grpSp>
      <cdr:nvGrpSpPr>
        <cdr:cNvPr id="4" name="グループ化 3">
          <a:extLst xmlns:a="http://schemas.openxmlformats.org/drawingml/2006/main">
            <a:ext uri="{FF2B5EF4-FFF2-40B4-BE49-F238E27FC236}">
              <a16:creationId xmlns:a16="http://schemas.microsoft.com/office/drawing/2014/main" id="{5399C0DF-D332-ED0C-C38B-B049ED52034B}"/>
            </a:ext>
          </a:extLst>
        </cdr:cNvPr>
        <cdr:cNvGrpSpPr/>
      </cdr:nvGrpSpPr>
      <cdr:grpSpPr>
        <a:xfrm xmlns:a="http://schemas.openxmlformats.org/drawingml/2006/main">
          <a:off x="529382" y="620190"/>
          <a:ext cx="5719446" cy="2265674"/>
          <a:chOff x="506932" y="626465"/>
          <a:chExt cx="5476898" cy="2288598"/>
        </a:xfrm>
      </cdr:grpSpPr>
      <cdr:sp macro="" textlink="">
        <cdr:nvSpPr>
          <cdr:cNvPr id="2" name="吹き出し: 四角形 1">
            <a:extLst xmlns:a="http://schemas.openxmlformats.org/drawingml/2006/main">
              <a:ext uri="{FF2B5EF4-FFF2-40B4-BE49-F238E27FC236}">
                <a16:creationId xmlns:a16="http://schemas.microsoft.com/office/drawing/2014/main" id="{D1AA35E4-46C6-A35E-CC04-E9A95C99CED2}"/>
              </a:ext>
            </a:extLst>
          </cdr:cNvPr>
          <cdr:cNvSpPr/>
        </cdr:nvSpPr>
        <cdr:spPr>
          <a:xfrm xmlns:a="http://schemas.openxmlformats.org/drawingml/2006/main">
            <a:off x="4305111" y="626465"/>
            <a:ext cx="1678719" cy="648133"/>
          </a:xfrm>
          <a:prstGeom xmlns:a="http://schemas.openxmlformats.org/drawingml/2006/main" prst="wedgeRectCallout">
            <a:avLst>
              <a:gd name="adj1" fmla="val -71086"/>
              <a:gd name="adj2" fmla="val 102041"/>
            </a:avLst>
          </a:prstGeom>
          <a:ln xmlns:a="http://schemas.openxmlformats.org/drawingml/2006/main" w="9525"/>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nSpc>
                <a:spcPts val="1320"/>
              </a:lnSpc>
            </a:pPr>
            <a:r>
              <a:rPr lang="ja-JP" altLang="en-US"/>
              <a:t>①年間の減少数を</a:t>
            </a:r>
            <a:r>
              <a:rPr lang="en-US" altLang="ja-JP"/>
              <a:t>12</a:t>
            </a:r>
            <a:r>
              <a:rPr lang="ja-JP" altLang="en-US"/>
              <a:t>カ月で除したグラフ</a:t>
            </a:r>
            <a:endParaRPr lang="en-US" altLang="ja-JP"/>
          </a:p>
          <a:p xmlns:a="http://schemas.openxmlformats.org/drawingml/2006/main">
            <a:pPr>
              <a:lnSpc>
                <a:spcPts val="1320"/>
              </a:lnSpc>
            </a:pPr>
            <a:r>
              <a:rPr lang="en-US" altLang="ja-JP"/>
              <a:t>(</a:t>
            </a:r>
            <a:r>
              <a:rPr lang="ja-JP" altLang="en-US"/>
              <a:t>カウントダウン時計</a:t>
            </a:r>
            <a:r>
              <a:rPr lang="en-US" altLang="ja-JP"/>
              <a:t>)</a:t>
            </a:r>
            <a:endParaRPr lang="ja-JP"/>
          </a:p>
        </cdr:txBody>
      </cdr:sp>
      <cdr:sp macro="" textlink="">
        <cdr:nvSpPr>
          <cdr:cNvPr id="3" name="吹き出し: 四角形 2">
            <a:extLst xmlns:a="http://schemas.openxmlformats.org/drawingml/2006/main">
              <a:ext uri="{FF2B5EF4-FFF2-40B4-BE49-F238E27FC236}">
                <a16:creationId xmlns:a16="http://schemas.microsoft.com/office/drawing/2014/main" id="{4AB31781-72FA-8870-AAB5-4C753C57CAD0}"/>
              </a:ext>
            </a:extLst>
          </cdr:cNvPr>
          <cdr:cNvSpPr/>
        </cdr:nvSpPr>
        <cdr:spPr>
          <a:xfrm xmlns:a="http://schemas.openxmlformats.org/drawingml/2006/main">
            <a:off x="506932" y="2042879"/>
            <a:ext cx="1670733" cy="872184"/>
          </a:xfrm>
          <a:prstGeom xmlns:a="http://schemas.openxmlformats.org/drawingml/2006/main" prst="wedgeRectCallout">
            <a:avLst>
              <a:gd name="adj1" fmla="val 40136"/>
              <a:gd name="adj2" fmla="val -109803"/>
            </a:avLst>
          </a:prstGeom>
          <a:ln xmlns:a="http://schemas.openxmlformats.org/drawingml/2006/main" w="9525"/>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nSpc>
                <a:spcPts val="1320"/>
              </a:lnSpc>
            </a:pPr>
            <a:r>
              <a:rPr lang="ja-JP" altLang="en-US"/>
              <a:t>②年間の減少数を季節指数を基に割り振りしたグラフ</a:t>
            </a:r>
            <a:endParaRPr lang="en-US" altLang="ja-JP"/>
          </a:p>
          <a:p xmlns:a="http://schemas.openxmlformats.org/drawingml/2006/main">
            <a:pPr>
              <a:lnSpc>
                <a:spcPts val="1320"/>
              </a:lnSpc>
            </a:pPr>
            <a:r>
              <a:rPr lang="en-US" altLang="ja-JP"/>
              <a:t>(</a:t>
            </a:r>
            <a:r>
              <a:rPr lang="ja-JP" altLang="en-US"/>
              <a:t>県の毎月推計値と近似</a:t>
            </a:r>
            <a:r>
              <a:rPr lang="en-US" altLang="ja-JP"/>
              <a:t>)</a:t>
            </a:r>
            <a:endParaRPr lang="ja-JP"/>
          </a:p>
        </cdr:txBody>
      </cdr:sp>
    </cdr:grpSp>
  </cdr:relSizeAnchor>
</c:userShapes>
</file>

<file path=xl/drawings/drawing5.xml><?xml version="1.0" encoding="utf-8"?>
<c:userShapes xmlns:c="http://schemas.openxmlformats.org/drawingml/2006/chart">
  <cdr:relSizeAnchor xmlns:cdr="http://schemas.openxmlformats.org/drawingml/2006/chartDrawing">
    <cdr:from>
      <cdr:x>0.07046</cdr:x>
      <cdr:y>0.19746</cdr:y>
    </cdr:from>
    <cdr:to>
      <cdr:x>0.83171</cdr:x>
      <cdr:y>0.91882</cdr:y>
    </cdr:to>
    <cdr:grpSp>
      <cdr:nvGrpSpPr>
        <cdr:cNvPr id="4" name="グループ化 3">
          <a:extLst xmlns:a="http://schemas.openxmlformats.org/drawingml/2006/main">
            <a:ext uri="{FF2B5EF4-FFF2-40B4-BE49-F238E27FC236}">
              <a16:creationId xmlns:a16="http://schemas.microsoft.com/office/drawing/2014/main" id="{5399C0DF-D332-ED0C-C38B-B049ED52034B}"/>
            </a:ext>
          </a:extLst>
        </cdr:cNvPr>
        <cdr:cNvGrpSpPr/>
      </cdr:nvGrpSpPr>
      <cdr:grpSpPr>
        <a:xfrm xmlns:a="http://schemas.openxmlformats.org/drawingml/2006/main">
          <a:off x="529382" y="620190"/>
          <a:ext cx="5719446" cy="2265674"/>
          <a:chOff x="506932" y="626465"/>
          <a:chExt cx="5476898" cy="2288598"/>
        </a:xfrm>
      </cdr:grpSpPr>
      <cdr:sp macro="" textlink="">
        <cdr:nvSpPr>
          <cdr:cNvPr id="2" name="吹き出し: 四角形 1">
            <a:extLst xmlns:a="http://schemas.openxmlformats.org/drawingml/2006/main">
              <a:ext uri="{FF2B5EF4-FFF2-40B4-BE49-F238E27FC236}">
                <a16:creationId xmlns:a16="http://schemas.microsoft.com/office/drawing/2014/main" id="{D1AA35E4-46C6-A35E-CC04-E9A95C99CED2}"/>
              </a:ext>
            </a:extLst>
          </cdr:cNvPr>
          <cdr:cNvSpPr/>
        </cdr:nvSpPr>
        <cdr:spPr>
          <a:xfrm xmlns:a="http://schemas.openxmlformats.org/drawingml/2006/main">
            <a:off x="4305111" y="626465"/>
            <a:ext cx="1678719" cy="648133"/>
          </a:xfrm>
          <a:prstGeom xmlns:a="http://schemas.openxmlformats.org/drawingml/2006/main" prst="wedgeRectCallout">
            <a:avLst>
              <a:gd name="adj1" fmla="val -71086"/>
              <a:gd name="adj2" fmla="val 102041"/>
            </a:avLst>
          </a:prstGeom>
          <a:ln xmlns:a="http://schemas.openxmlformats.org/drawingml/2006/main" w="9525"/>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nSpc>
                <a:spcPts val="1320"/>
              </a:lnSpc>
            </a:pPr>
            <a:r>
              <a:rPr lang="ja-JP" altLang="en-US"/>
              <a:t>①年間の減少数を</a:t>
            </a:r>
            <a:r>
              <a:rPr lang="en-US" altLang="ja-JP"/>
              <a:t>12</a:t>
            </a:r>
            <a:r>
              <a:rPr lang="ja-JP" altLang="en-US"/>
              <a:t>カ月で除したグラフ</a:t>
            </a:r>
            <a:endParaRPr lang="en-US" altLang="ja-JP"/>
          </a:p>
          <a:p xmlns:a="http://schemas.openxmlformats.org/drawingml/2006/main">
            <a:pPr>
              <a:lnSpc>
                <a:spcPts val="1320"/>
              </a:lnSpc>
            </a:pPr>
            <a:r>
              <a:rPr lang="en-US" altLang="ja-JP"/>
              <a:t>(</a:t>
            </a:r>
            <a:r>
              <a:rPr lang="ja-JP" altLang="en-US"/>
              <a:t>カウントダウン時計</a:t>
            </a:r>
            <a:r>
              <a:rPr lang="en-US" altLang="ja-JP"/>
              <a:t>)</a:t>
            </a:r>
            <a:endParaRPr lang="ja-JP"/>
          </a:p>
        </cdr:txBody>
      </cdr:sp>
      <cdr:sp macro="" textlink="">
        <cdr:nvSpPr>
          <cdr:cNvPr id="3" name="吹き出し: 四角形 2">
            <a:extLst xmlns:a="http://schemas.openxmlformats.org/drawingml/2006/main">
              <a:ext uri="{FF2B5EF4-FFF2-40B4-BE49-F238E27FC236}">
                <a16:creationId xmlns:a16="http://schemas.microsoft.com/office/drawing/2014/main" id="{4AB31781-72FA-8870-AAB5-4C753C57CAD0}"/>
              </a:ext>
            </a:extLst>
          </cdr:cNvPr>
          <cdr:cNvSpPr/>
        </cdr:nvSpPr>
        <cdr:spPr>
          <a:xfrm xmlns:a="http://schemas.openxmlformats.org/drawingml/2006/main">
            <a:off x="506932" y="2042879"/>
            <a:ext cx="1670733" cy="872184"/>
          </a:xfrm>
          <a:prstGeom xmlns:a="http://schemas.openxmlformats.org/drawingml/2006/main" prst="wedgeRectCallout">
            <a:avLst>
              <a:gd name="adj1" fmla="val 40136"/>
              <a:gd name="adj2" fmla="val -109803"/>
            </a:avLst>
          </a:prstGeom>
          <a:ln xmlns:a="http://schemas.openxmlformats.org/drawingml/2006/main" w="9525"/>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nSpc>
                <a:spcPts val="1320"/>
              </a:lnSpc>
            </a:pPr>
            <a:r>
              <a:rPr lang="ja-JP" altLang="en-US"/>
              <a:t>②年間の減少数を季節指数を基に割り振りしたグラフ</a:t>
            </a:r>
            <a:endParaRPr lang="en-US" altLang="ja-JP"/>
          </a:p>
          <a:p xmlns:a="http://schemas.openxmlformats.org/drawingml/2006/main">
            <a:pPr>
              <a:lnSpc>
                <a:spcPts val="1320"/>
              </a:lnSpc>
            </a:pPr>
            <a:r>
              <a:rPr lang="en-US" altLang="ja-JP"/>
              <a:t>(</a:t>
            </a:r>
            <a:r>
              <a:rPr lang="ja-JP" altLang="en-US"/>
              <a:t>県の毎月推計値と近似</a:t>
            </a:r>
            <a:r>
              <a:rPr lang="en-US" altLang="ja-JP"/>
              <a:t>)</a:t>
            </a:r>
            <a:endParaRPr lang="ja-JP"/>
          </a:p>
        </cdr:txBody>
      </cdr:sp>
    </cdr:grp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esktop\&#12459;&#12454;&#12531;&#12488;&#12480;&#12454;&#12531;&#26178;&#35336;&#12392;&#24046;&#30064;&#20998;&#26512;&#12484;&#12540;&#12523;\&#24046;&#30064;&#20998;&#26512;&#29992;&#12484;&#12540;&#12523;ver3.xlsx" TargetMode="External"/><Relationship Id="rId1" Type="http://schemas.openxmlformats.org/officeDocument/2006/relationships/externalLinkPath" Target="&#24046;&#30064;&#20998;&#26512;&#29992;&#12484;&#12540;&#12523;ver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ネットアップ用"/>
      <sheetName val="県移動調査"/>
      <sheetName val="資料①-季節指数"/>
      <sheetName val="資料②-相関関係"/>
      <sheetName val="資料③-相関関係-2"/>
    </sheetNames>
    <sheetDataSet>
      <sheetData sheetId="0"/>
      <sheetData sheetId="1"/>
      <sheetData sheetId="2">
        <row r="4">
          <cell r="K4" t="str">
            <v>①季節変動を加味※2</v>
          </cell>
          <cell r="L4" t="str">
            <v>②単純平均で計算※3</v>
          </cell>
        </row>
        <row r="5">
          <cell r="B5" t="str">
            <v>1月</v>
          </cell>
          <cell r="K5">
            <v>-112</v>
          </cell>
          <cell r="L5">
            <v>-92.316666666666663</v>
          </cell>
        </row>
        <row r="6">
          <cell r="B6" t="str">
            <v>2月</v>
          </cell>
          <cell r="K6">
            <v>-211</v>
          </cell>
          <cell r="L6">
            <v>-184.63333333333333</v>
          </cell>
        </row>
        <row r="7">
          <cell r="B7" t="str">
            <v>3月</v>
          </cell>
          <cell r="K7">
            <v>-563</v>
          </cell>
          <cell r="L7">
            <v>-276.95</v>
          </cell>
        </row>
        <row r="8">
          <cell r="B8" t="str">
            <v>4月</v>
          </cell>
          <cell r="K8">
            <v>-538</v>
          </cell>
          <cell r="L8">
            <v>-369.26666666666665</v>
          </cell>
        </row>
        <row r="9">
          <cell r="B9" t="str">
            <v>5月</v>
          </cell>
          <cell r="K9">
            <v>-593</v>
          </cell>
          <cell r="L9">
            <v>-461.58333333333331</v>
          </cell>
        </row>
        <row r="10">
          <cell r="B10" t="str">
            <v>6月</v>
          </cell>
          <cell r="K10">
            <v>-666</v>
          </cell>
          <cell r="L10">
            <v>-553.9</v>
          </cell>
        </row>
        <row r="11">
          <cell r="B11" t="str">
            <v>7月</v>
          </cell>
          <cell r="K11">
            <v>-720</v>
          </cell>
          <cell r="L11">
            <v>-646.2166666666667</v>
          </cell>
        </row>
        <row r="12">
          <cell r="B12" t="str">
            <v>8月</v>
          </cell>
          <cell r="K12">
            <v>-797</v>
          </cell>
          <cell r="L12">
            <v>-738.5333333333333</v>
          </cell>
        </row>
        <row r="13">
          <cell r="B13" t="str">
            <v>9月</v>
          </cell>
          <cell r="K13">
            <v>-878</v>
          </cell>
          <cell r="L13">
            <v>-830.84999999999991</v>
          </cell>
        </row>
        <row r="14">
          <cell r="B14" t="str">
            <v>10月</v>
          </cell>
          <cell r="K14">
            <v>-943</v>
          </cell>
          <cell r="L14">
            <v>-923.16666666666652</v>
          </cell>
        </row>
        <row r="15">
          <cell r="B15" t="str">
            <v>11月</v>
          </cell>
          <cell r="K15">
            <v>-1014</v>
          </cell>
          <cell r="L15">
            <v>-1015.4833333333331</v>
          </cell>
        </row>
        <row r="16">
          <cell r="B16" t="str">
            <v>12月</v>
          </cell>
          <cell r="K16">
            <v>-1109</v>
          </cell>
          <cell r="L16">
            <v>-1107.7999999999997</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ef.niigata.lg.jp/site/tokei/"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4C408-4D76-406E-9940-270FA6C3BD0D}">
  <sheetPr>
    <tabColor rgb="FFFF0000"/>
    <pageSetUpPr fitToPage="1"/>
  </sheetPr>
  <dimension ref="A1:AK64"/>
  <sheetViews>
    <sheetView topLeftCell="H33" zoomScaleNormal="100" workbookViewId="0">
      <selection activeCell="AK59" sqref="Z33:AK59"/>
    </sheetView>
  </sheetViews>
  <sheetFormatPr defaultRowHeight="19.8"/>
  <cols>
    <col min="1" max="1" width="2.90625" customWidth="1"/>
    <col min="2" max="2" width="14.90625" customWidth="1"/>
    <col min="3" max="3" width="11.54296875" customWidth="1"/>
    <col min="4" max="4" width="7.453125" customWidth="1"/>
    <col min="5" max="5" width="13" customWidth="1"/>
    <col min="6" max="6" width="9.36328125" style="20" customWidth="1"/>
    <col min="7" max="7" width="9.6328125" style="20" customWidth="1"/>
    <col min="8" max="8" width="7.81640625" style="20" customWidth="1"/>
    <col min="9" max="9" width="14.54296875" customWidth="1"/>
    <col min="10" max="10" width="12" style="20" customWidth="1"/>
    <col min="11" max="11" width="8.90625" style="40" customWidth="1"/>
    <col min="12" max="12" width="8.81640625" style="42" customWidth="1"/>
    <col min="13" max="13" width="9.1796875" style="42" customWidth="1"/>
    <col min="14" max="14" width="10.6328125" style="42" customWidth="1"/>
    <col min="15" max="15" width="8.81640625" style="42" customWidth="1"/>
    <col min="16" max="16" width="15.6328125" style="42" customWidth="1"/>
    <col min="17" max="17" width="12" style="42" customWidth="1"/>
    <col min="18" max="18" width="10.26953125" style="42" customWidth="1"/>
    <col min="19" max="19" width="8.81640625" style="42" customWidth="1"/>
    <col min="20" max="20" width="10.08984375" style="42" customWidth="1"/>
    <col min="21" max="21" width="8.81640625" style="42" customWidth="1"/>
    <col min="22" max="22" width="14.453125" style="42" customWidth="1"/>
    <col min="23" max="23" width="8.81640625" style="42" customWidth="1"/>
    <col min="24" max="25" width="11.81640625" style="42" customWidth="1"/>
    <col min="28" max="28" width="9.90625" customWidth="1"/>
    <col min="31" max="31" width="9.7265625" customWidth="1"/>
    <col min="35" max="35" width="12.54296875" customWidth="1"/>
  </cols>
  <sheetData>
    <row r="1" spans="1:30" ht="32.4">
      <c r="A1" s="71" t="s">
        <v>128</v>
      </c>
      <c r="B1" s="56"/>
      <c r="C1" s="56"/>
      <c r="D1" s="73"/>
      <c r="E1" s="73"/>
      <c r="F1" s="76"/>
      <c r="G1" s="57"/>
      <c r="H1" s="71" t="s">
        <v>129</v>
      </c>
      <c r="I1" s="56"/>
      <c r="J1" s="56"/>
      <c r="K1" s="73" t="s">
        <v>156</v>
      </c>
      <c r="L1" s="73"/>
      <c r="M1" s="76"/>
      <c r="N1" s="57"/>
      <c r="O1" s="71" t="s">
        <v>131</v>
      </c>
      <c r="P1" s="56"/>
      <c r="Q1" s="56"/>
      <c r="R1" s="73"/>
      <c r="S1" s="73"/>
      <c r="T1" s="73"/>
      <c r="U1" s="73"/>
      <c r="V1" s="152"/>
      <c r="W1" s="185"/>
      <c r="X1"/>
      <c r="Y1"/>
      <c r="Z1" s="186"/>
      <c r="AA1" s="186"/>
      <c r="AB1" s="186"/>
      <c r="AC1" s="186"/>
      <c r="AD1" s="186"/>
    </row>
    <row r="2" spans="1:30">
      <c r="A2" s="58"/>
      <c r="B2" s="59" t="s">
        <v>94</v>
      </c>
      <c r="C2" s="80">
        <v>44105</v>
      </c>
      <c r="D2" s="60"/>
      <c r="E2" s="60"/>
      <c r="F2" s="75"/>
      <c r="G2" s="61"/>
      <c r="H2" s="58"/>
      <c r="I2" s="59" t="s">
        <v>94</v>
      </c>
      <c r="J2" s="80">
        <v>44105</v>
      </c>
      <c r="K2" s="60"/>
      <c r="L2" s="60"/>
      <c r="M2" s="75"/>
      <c r="N2" s="61"/>
      <c r="O2" s="58"/>
      <c r="P2" s="59" t="s">
        <v>94</v>
      </c>
      <c r="Q2" s="80">
        <v>44105</v>
      </c>
      <c r="R2" s="60"/>
      <c r="S2" s="60"/>
      <c r="T2" s="60"/>
      <c r="U2" s="60"/>
      <c r="V2" s="153"/>
      <c r="W2"/>
      <c r="X2" s="187"/>
      <c r="Y2" s="188"/>
    </row>
    <row r="3" spans="1:30">
      <c r="A3" s="58"/>
      <c r="B3" s="62" t="s">
        <v>95</v>
      </c>
      <c r="C3" s="80">
        <v>45930</v>
      </c>
      <c r="H3" s="58"/>
      <c r="I3" s="62" t="s">
        <v>95</v>
      </c>
      <c r="J3" s="80">
        <v>45930</v>
      </c>
      <c r="K3" s="60"/>
      <c r="L3" s="60"/>
      <c r="M3" s="75"/>
      <c r="N3" s="61"/>
      <c r="O3" s="58"/>
      <c r="P3" s="62" t="s">
        <v>95</v>
      </c>
      <c r="Q3" s="80">
        <v>45930</v>
      </c>
      <c r="R3" s="60"/>
      <c r="S3" s="60"/>
      <c r="T3" s="60"/>
      <c r="U3" s="60"/>
      <c r="V3" s="153"/>
      <c r="W3"/>
      <c r="X3" s="189"/>
      <c r="Y3" s="188"/>
    </row>
    <row r="4" spans="1:30">
      <c r="A4" s="58"/>
      <c r="B4" s="60"/>
      <c r="C4" s="60"/>
      <c r="D4" s="60"/>
      <c r="E4" s="60"/>
      <c r="F4" s="75"/>
      <c r="G4" s="61"/>
      <c r="H4" s="58"/>
      <c r="I4" s="60"/>
      <c r="J4" s="60"/>
      <c r="K4" s="60"/>
      <c r="L4" s="60"/>
      <c r="M4" s="75"/>
      <c r="N4" s="61"/>
      <c r="O4" s="58"/>
      <c r="P4" s="60"/>
      <c r="Q4" s="60"/>
      <c r="R4" s="60"/>
      <c r="S4" s="60"/>
      <c r="T4" s="60"/>
      <c r="U4" s="60"/>
      <c r="V4" s="153"/>
      <c r="W4"/>
      <c r="X4"/>
      <c r="Y4"/>
    </row>
    <row r="5" spans="1:30">
      <c r="A5" s="63"/>
      <c r="B5" s="62" t="s">
        <v>39</v>
      </c>
      <c r="C5" s="62" t="s">
        <v>38</v>
      </c>
      <c r="D5" s="60"/>
      <c r="E5" s="60"/>
      <c r="F5" s="75"/>
      <c r="G5" s="61"/>
      <c r="H5" s="63"/>
      <c r="I5" s="62" t="s">
        <v>39</v>
      </c>
      <c r="J5" s="62" t="s">
        <v>38</v>
      </c>
      <c r="K5" s="60"/>
      <c r="L5" s="60"/>
      <c r="M5" s="75"/>
      <c r="N5" s="61"/>
      <c r="O5" s="63"/>
      <c r="P5" s="62" t="s">
        <v>39</v>
      </c>
      <c r="Q5" s="62" t="s">
        <v>38</v>
      </c>
      <c r="R5" s="60"/>
      <c r="S5" s="60"/>
      <c r="T5" s="60"/>
      <c r="U5" s="60"/>
      <c r="V5" s="153"/>
      <c r="W5" s="190"/>
      <c r="X5" s="189"/>
      <c r="Y5" s="189"/>
    </row>
    <row r="6" spans="1:30">
      <c r="A6" s="58"/>
      <c r="B6" s="64">
        <v>2020</v>
      </c>
      <c r="C6" s="81">
        <v>51492</v>
      </c>
      <c r="D6" s="60" t="s">
        <v>85</v>
      </c>
      <c r="E6" s="60"/>
      <c r="F6" s="75"/>
      <c r="G6" s="61"/>
      <c r="H6" s="58"/>
      <c r="I6" s="64">
        <v>2020</v>
      </c>
      <c r="J6" s="81">
        <v>51492</v>
      </c>
      <c r="K6" s="60" t="s">
        <v>85</v>
      </c>
      <c r="L6" s="60"/>
      <c r="M6" s="75"/>
      <c r="N6" s="61"/>
      <c r="O6" s="58"/>
      <c r="P6" s="64">
        <v>2020</v>
      </c>
      <c r="Q6" s="81">
        <v>51879</v>
      </c>
      <c r="R6" s="60" t="s">
        <v>85</v>
      </c>
      <c r="S6" s="60"/>
      <c r="T6" s="60"/>
      <c r="U6" s="60"/>
      <c r="V6" s="153"/>
      <c r="W6"/>
      <c r="X6"/>
      <c r="Y6" s="191"/>
    </row>
    <row r="7" spans="1:30">
      <c r="A7" s="58"/>
      <c r="B7" s="64">
        <v>2025</v>
      </c>
      <c r="C7" s="81">
        <v>45756</v>
      </c>
      <c r="D7" s="60" t="s">
        <v>86</v>
      </c>
      <c r="E7" s="60"/>
      <c r="F7" s="75"/>
      <c r="G7" s="61"/>
      <c r="H7" s="58"/>
      <c r="I7" s="64">
        <v>2025</v>
      </c>
      <c r="J7" s="81">
        <v>45785</v>
      </c>
      <c r="K7" s="60" t="s">
        <v>130</v>
      </c>
      <c r="L7" s="60"/>
      <c r="M7" s="75"/>
      <c r="N7" s="61"/>
      <c r="O7" s="58"/>
      <c r="P7" s="64">
        <v>2025</v>
      </c>
      <c r="Q7" s="81">
        <v>48271</v>
      </c>
      <c r="R7" s="60" t="s">
        <v>130</v>
      </c>
      <c r="S7" s="60"/>
      <c r="T7" s="60"/>
      <c r="U7" s="60"/>
      <c r="V7" s="153"/>
      <c r="W7"/>
      <c r="X7"/>
      <c r="Y7" s="191"/>
    </row>
    <row r="8" spans="1:30">
      <c r="A8" s="58"/>
      <c r="B8" s="60">
        <v>5</v>
      </c>
      <c r="C8" s="66">
        <f>+C6-C7</f>
        <v>5736</v>
      </c>
      <c r="D8" s="60" t="s">
        <v>87</v>
      </c>
      <c r="E8" s="60"/>
      <c r="F8" s="75"/>
      <c r="G8" s="61"/>
      <c r="H8" s="58"/>
      <c r="I8" s="60">
        <v>5</v>
      </c>
      <c r="J8" s="66">
        <f>+J6-J7</f>
        <v>5707</v>
      </c>
      <c r="K8" s="60" t="s">
        <v>87</v>
      </c>
      <c r="L8" s="60"/>
      <c r="M8" s="75"/>
      <c r="N8" s="61"/>
      <c r="O8" s="58"/>
      <c r="P8" s="60">
        <v>5</v>
      </c>
      <c r="Q8" s="66">
        <f>+Q6-Q7</f>
        <v>3608</v>
      </c>
      <c r="R8" s="60" t="s">
        <v>87</v>
      </c>
      <c r="S8" s="60"/>
      <c r="T8" s="60"/>
      <c r="U8" s="60"/>
      <c r="V8" s="153"/>
      <c r="W8"/>
      <c r="X8"/>
      <c r="Y8" s="136"/>
    </row>
    <row r="9" spans="1:30">
      <c r="A9" s="58"/>
      <c r="B9" s="60"/>
      <c r="C9" s="60"/>
      <c r="D9" s="60"/>
      <c r="E9" s="60"/>
      <c r="F9" s="75"/>
      <c r="G9" s="61"/>
      <c r="H9" s="58"/>
      <c r="I9" s="60"/>
      <c r="J9" s="60"/>
      <c r="K9" s="60"/>
      <c r="L9" s="60"/>
      <c r="M9" s="75"/>
      <c r="N9" s="61"/>
      <c r="O9" s="58"/>
      <c r="P9" s="60"/>
      <c r="Q9" s="60"/>
      <c r="R9" s="60"/>
      <c r="S9" s="60"/>
      <c r="T9" s="60"/>
      <c r="U9" s="60"/>
      <c r="V9" s="153"/>
      <c r="W9"/>
      <c r="X9"/>
      <c r="Y9"/>
    </row>
    <row r="10" spans="1:30">
      <c r="A10" s="58"/>
      <c r="B10" s="64" t="s">
        <v>34</v>
      </c>
      <c r="C10" s="65">
        <f>DATEDIF($C$2,C3,"d")</f>
        <v>1825</v>
      </c>
      <c r="D10" s="64"/>
      <c r="E10" s="60" t="s">
        <v>91</v>
      </c>
      <c r="F10" s="75"/>
      <c r="G10" s="61"/>
      <c r="H10" s="58"/>
      <c r="I10" s="64" t="s">
        <v>34</v>
      </c>
      <c r="J10" s="65">
        <f>DATEDIF($C$2,J3,"d")</f>
        <v>1825</v>
      </c>
      <c r="K10" s="64"/>
      <c r="L10" s="60" t="s">
        <v>91</v>
      </c>
      <c r="M10" s="75"/>
      <c r="N10" s="61"/>
      <c r="O10" s="58"/>
      <c r="P10" s="64" t="s">
        <v>34</v>
      </c>
      <c r="Q10" s="65">
        <f>DATEDIF($C$2,Q3,"d")</f>
        <v>1825</v>
      </c>
      <c r="R10" s="64"/>
      <c r="S10" s="60" t="s">
        <v>91</v>
      </c>
      <c r="T10" s="60"/>
      <c r="U10" s="60"/>
      <c r="V10" s="153"/>
      <c r="W10"/>
      <c r="X10"/>
      <c r="Y10" s="191"/>
    </row>
    <row r="11" spans="1:30">
      <c r="A11" s="58"/>
      <c r="B11" s="64" t="s">
        <v>37</v>
      </c>
      <c r="C11" s="65">
        <f>+C10*D11</f>
        <v>43800</v>
      </c>
      <c r="D11" s="64">
        <v>24</v>
      </c>
      <c r="E11" s="60" t="s">
        <v>88</v>
      </c>
      <c r="F11" s="75"/>
      <c r="G11" s="61"/>
      <c r="H11" s="58"/>
      <c r="I11" s="64" t="s">
        <v>37</v>
      </c>
      <c r="J11" s="65">
        <f>+J10*K11</f>
        <v>43800</v>
      </c>
      <c r="K11" s="64">
        <v>24</v>
      </c>
      <c r="L11" s="60" t="s">
        <v>88</v>
      </c>
      <c r="M11" s="75"/>
      <c r="N11" s="61"/>
      <c r="O11" s="58"/>
      <c r="P11" s="64" t="s">
        <v>37</v>
      </c>
      <c r="Q11" s="65">
        <f>+Q10*R11</f>
        <v>43800</v>
      </c>
      <c r="R11" s="64">
        <v>24</v>
      </c>
      <c r="S11" s="60" t="s">
        <v>88</v>
      </c>
      <c r="T11" s="60"/>
      <c r="U11" s="60"/>
      <c r="V11" s="153"/>
      <c r="W11"/>
      <c r="X11"/>
      <c r="Y11" s="191"/>
    </row>
    <row r="12" spans="1:30">
      <c r="A12" s="58"/>
      <c r="B12" s="64" t="s">
        <v>36</v>
      </c>
      <c r="C12" s="65">
        <f>+C11*D12</f>
        <v>2628000</v>
      </c>
      <c r="D12" s="64">
        <v>60</v>
      </c>
      <c r="E12" s="60" t="s">
        <v>89</v>
      </c>
      <c r="F12" s="75"/>
      <c r="G12" s="61"/>
      <c r="H12" s="58"/>
      <c r="I12" s="64" t="s">
        <v>36</v>
      </c>
      <c r="J12" s="65">
        <f>+J11*K12</f>
        <v>2628000</v>
      </c>
      <c r="K12" s="64">
        <v>60</v>
      </c>
      <c r="L12" s="60" t="s">
        <v>89</v>
      </c>
      <c r="M12" s="75"/>
      <c r="N12" s="61"/>
      <c r="O12" s="58"/>
      <c r="P12" s="64" t="s">
        <v>36</v>
      </c>
      <c r="Q12" s="65">
        <f>+Q11*R12</f>
        <v>2628000</v>
      </c>
      <c r="R12" s="64">
        <v>60</v>
      </c>
      <c r="S12" s="60" t="s">
        <v>89</v>
      </c>
      <c r="T12" s="60"/>
      <c r="U12" s="60"/>
      <c r="V12" s="153"/>
      <c r="W12"/>
      <c r="X12"/>
      <c r="Y12" s="191"/>
    </row>
    <row r="13" spans="1:30">
      <c r="A13" s="58"/>
      <c r="B13" s="64" t="s">
        <v>35</v>
      </c>
      <c r="C13" s="65">
        <f>+C12*D13</f>
        <v>157680000</v>
      </c>
      <c r="D13" s="64">
        <v>60</v>
      </c>
      <c r="E13" s="60" t="s">
        <v>90</v>
      </c>
      <c r="F13" s="75"/>
      <c r="G13" s="61"/>
      <c r="H13" s="58"/>
      <c r="I13" s="64" t="s">
        <v>35</v>
      </c>
      <c r="J13" s="65">
        <f>+J12*K13</f>
        <v>157680000</v>
      </c>
      <c r="K13" s="64">
        <v>60</v>
      </c>
      <c r="L13" s="60" t="s">
        <v>90</v>
      </c>
      <c r="M13" s="75"/>
      <c r="N13" s="61"/>
      <c r="O13" s="58"/>
      <c r="P13" s="64" t="s">
        <v>35</v>
      </c>
      <c r="Q13" s="65">
        <f>+Q12*R13</f>
        <v>157680000</v>
      </c>
      <c r="R13" s="64">
        <v>60</v>
      </c>
      <c r="S13" s="60" t="s">
        <v>90</v>
      </c>
      <c r="T13" s="60"/>
      <c r="U13" s="60"/>
      <c r="V13" s="153"/>
      <c r="W13"/>
      <c r="X13"/>
      <c r="Y13" s="191"/>
    </row>
    <row r="14" spans="1:30">
      <c r="A14" s="58"/>
      <c r="B14" s="60"/>
      <c r="C14" s="60"/>
      <c r="D14" s="60"/>
      <c r="E14" s="60"/>
      <c r="F14" s="75"/>
      <c r="G14" s="61"/>
      <c r="H14" s="58"/>
      <c r="I14" s="60"/>
      <c r="J14" s="60"/>
      <c r="K14" s="60"/>
      <c r="L14" s="60"/>
      <c r="M14" s="75"/>
      <c r="N14" s="61"/>
      <c r="O14" s="58"/>
      <c r="P14" s="60"/>
      <c r="Q14" s="60"/>
      <c r="R14" s="60"/>
      <c r="S14" s="60"/>
      <c r="T14" s="60"/>
      <c r="U14" s="60"/>
      <c r="V14" s="153"/>
      <c r="W14"/>
      <c r="X14"/>
      <c r="Y14"/>
    </row>
    <row r="15" spans="1:30" ht="20.399999999999999" thickBot="1">
      <c r="A15" s="67"/>
      <c r="B15" s="68" t="s">
        <v>93</v>
      </c>
      <c r="C15" s="205">
        <f>+C8/C13</f>
        <v>3.6377473363774733E-5</v>
      </c>
      <c r="D15" s="206"/>
      <c r="E15" s="69" t="s">
        <v>92</v>
      </c>
      <c r="F15" s="77"/>
      <c r="G15" s="70"/>
      <c r="H15" s="67"/>
      <c r="I15" s="68" t="s">
        <v>93</v>
      </c>
      <c r="J15" s="207">
        <f>+J8/J13</f>
        <v>3.6193556570268901E-5</v>
      </c>
      <c r="K15" s="208"/>
      <c r="L15" s="69" t="s">
        <v>92</v>
      </c>
      <c r="M15" s="77"/>
      <c r="N15" s="70"/>
      <c r="O15" s="67"/>
      <c r="P15" s="68" t="s">
        <v>93</v>
      </c>
      <c r="Q15" s="207">
        <f>+Q8/Q13</f>
        <v>2.2881785895484527E-5</v>
      </c>
      <c r="R15" s="208"/>
      <c r="S15" s="69" t="s">
        <v>92</v>
      </c>
      <c r="T15" s="69"/>
      <c r="U15" s="69"/>
      <c r="V15" s="154"/>
      <c r="W15"/>
      <c r="X15" s="192"/>
      <c r="Y15" s="203"/>
      <c r="Z15" s="204"/>
    </row>
    <row r="16" spans="1:30">
      <c r="A16" s="60"/>
      <c r="B16" s="40"/>
      <c r="C16" s="40">
        <f>+C13*C15</f>
        <v>5736</v>
      </c>
      <c r="D16" s="40"/>
      <c r="E16" s="40"/>
      <c r="F16" s="40"/>
      <c r="G16" s="40"/>
      <c r="W16" s="193"/>
      <c r="X16" s="193"/>
      <c r="Y16" s="193"/>
    </row>
    <row r="17" spans="1:26">
      <c r="C17" s="198">
        <f>+C6-C16</f>
        <v>45756</v>
      </c>
      <c r="E17" s="197"/>
      <c r="F17" s="78"/>
    </row>
    <row r="18" spans="1:26" ht="32.4">
      <c r="A18" s="72" t="s">
        <v>84</v>
      </c>
    </row>
    <row r="19" spans="1:26">
      <c r="A19" s="74" t="s">
        <v>96</v>
      </c>
      <c r="C19" s="55"/>
      <c r="E19" s="20"/>
      <c r="F19" s="147" t="s">
        <v>139</v>
      </c>
      <c r="G19" s="148"/>
      <c r="H19" s="148"/>
      <c r="I19" s="149"/>
      <c r="K19" s="150" t="s">
        <v>138</v>
      </c>
      <c r="L19" s="151"/>
      <c r="M19" s="166"/>
      <c r="N19" s="167"/>
      <c r="O19" s="167" t="s">
        <v>135</v>
      </c>
      <c r="P19" s="167"/>
      <c r="Q19" s="167"/>
      <c r="R19" s="168"/>
      <c r="S19" s="155"/>
      <c r="T19" s="156"/>
      <c r="U19" s="156" t="s">
        <v>140</v>
      </c>
      <c r="V19" s="156"/>
      <c r="W19" s="156"/>
      <c r="X19" s="157"/>
    </row>
    <row r="20" spans="1:26" s="22" customFormat="1" ht="72">
      <c r="B20" s="109" t="s">
        <v>116</v>
      </c>
      <c r="C20" s="109" t="s">
        <v>97</v>
      </c>
      <c r="D20" s="109" t="s">
        <v>99</v>
      </c>
      <c r="E20" s="110" t="s">
        <v>98</v>
      </c>
      <c r="F20" s="141" t="s">
        <v>100</v>
      </c>
      <c r="G20" s="142" t="s">
        <v>109</v>
      </c>
      <c r="H20" s="143" t="s">
        <v>33</v>
      </c>
      <c r="I20" s="144" t="s">
        <v>141</v>
      </c>
      <c r="J20" s="145" t="s">
        <v>117</v>
      </c>
      <c r="K20" s="111" t="s">
        <v>112</v>
      </c>
      <c r="L20" s="112" t="s">
        <v>133</v>
      </c>
      <c r="M20" s="169" t="s">
        <v>100</v>
      </c>
      <c r="N20" s="170" t="s">
        <v>109</v>
      </c>
      <c r="O20" s="171" t="s">
        <v>33</v>
      </c>
      <c r="P20" s="172" t="s">
        <v>142</v>
      </c>
      <c r="Q20" s="173" t="s">
        <v>112</v>
      </c>
      <c r="R20" s="174" t="s">
        <v>133</v>
      </c>
      <c r="S20" s="158" t="s">
        <v>100</v>
      </c>
      <c r="T20" s="159" t="s">
        <v>109</v>
      </c>
      <c r="U20" s="160" t="s">
        <v>33</v>
      </c>
      <c r="V20" s="161" t="s">
        <v>143</v>
      </c>
      <c r="W20" s="162" t="s">
        <v>112</v>
      </c>
      <c r="X20" s="163" t="s">
        <v>133</v>
      </c>
      <c r="Y20" s="42"/>
    </row>
    <row r="21" spans="1:26" s="22" customFormat="1" ht="41.4" customHeight="1">
      <c r="B21" s="109" t="s">
        <v>101</v>
      </c>
      <c r="C21" s="109" t="s">
        <v>102</v>
      </c>
      <c r="D21" s="109" t="s">
        <v>103</v>
      </c>
      <c r="E21" s="109" t="s">
        <v>104</v>
      </c>
      <c r="F21" s="113" t="s">
        <v>105</v>
      </c>
      <c r="G21" s="109" t="s">
        <v>106</v>
      </c>
      <c r="H21" s="109" t="s">
        <v>107</v>
      </c>
      <c r="I21" s="109" t="s">
        <v>110</v>
      </c>
      <c r="J21" s="146" t="s">
        <v>108</v>
      </c>
      <c r="K21" s="109" t="s">
        <v>155</v>
      </c>
      <c r="L21" s="109" t="s">
        <v>111</v>
      </c>
      <c r="M21" s="175" t="s">
        <v>134</v>
      </c>
      <c r="N21" s="176" t="s">
        <v>136</v>
      </c>
      <c r="O21" s="176" t="s">
        <v>137</v>
      </c>
      <c r="P21" s="176" t="s">
        <v>146</v>
      </c>
      <c r="Q21" s="176" t="s">
        <v>154</v>
      </c>
      <c r="R21" s="176" t="s">
        <v>147</v>
      </c>
      <c r="S21" s="164" t="s">
        <v>148</v>
      </c>
      <c r="T21" s="165" t="s">
        <v>149</v>
      </c>
      <c r="U21" s="165" t="s">
        <v>150</v>
      </c>
      <c r="V21" s="165" t="s">
        <v>151</v>
      </c>
      <c r="W21" s="165" t="s">
        <v>153</v>
      </c>
      <c r="X21" s="165" t="s">
        <v>152</v>
      </c>
      <c r="Y21" s="42"/>
    </row>
    <row r="22" spans="1:26" s="22" customFormat="1">
      <c r="B22" s="123" t="s">
        <v>21</v>
      </c>
      <c r="C22" s="135">
        <v>44834</v>
      </c>
      <c r="D22" s="117">
        <f t="shared" ref="D22:D26" si="0">DATEDIF($C$2,C22,"d")</f>
        <v>729</v>
      </c>
      <c r="E22" s="118">
        <f t="shared" ref="E22:E26" si="1">+D22*$D$11*$D$12*$D$13</f>
        <v>62985600</v>
      </c>
      <c r="F22" s="119">
        <f t="shared" ref="F22:F26" si="2">+ROUND(E22*$C$15,0)</f>
        <v>2291</v>
      </c>
      <c r="G22" s="116">
        <f t="shared" ref="G22:G26" si="3">+$C$6-F22</f>
        <v>49201</v>
      </c>
      <c r="H22" s="138"/>
      <c r="I22" s="140">
        <v>49279</v>
      </c>
      <c r="J22" s="146" t="s">
        <v>132</v>
      </c>
      <c r="K22" s="139" t="s">
        <v>132</v>
      </c>
      <c r="L22" s="139" t="s">
        <v>132</v>
      </c>
      <c r="M22" s="119">
        <f>+ROUND(E22*$J$15,0)</f>
        <v>2280</v>
      </c>
      <c r="N22" s="116">
        <f>+$J$6-M22</f>
        <v>49212</v>
      </c>
      <c r="O22" s="138"/>
      <c r="P22" s="140">
        <f>+N22</f>
        <v>49212</v>
      </c>
      <c r="Q22" s="139" t="s">
        <v>132</v>
      </c>
      <c r="R22" s="139" t="s">
        <v>132</v>
      </c>
      <c r="S22" s="119">
        <f>+ROUND(E22*$Q$15,0)</f>
        <v>1441</v>
      </c>
      <c r="T22" s="116">
        <f>+$Q$6-S22</f>
        <v>50438</v>
      </c>
      <c r="U22" s="138"/>
      <c r="V22" s="140">
        <f>+T22</f>
        <v>50438</v>
      </c>
      <c r="W22" s="139" t="s">
        <v>132</v>
      </c>
      <c r="X22" s="139" t="s">
        <v>132</v>
      </c>
      <c r="Y22" s="42"/>
    </row>
    <row r="23" spans="1:26" s="22" customFormat="1">
      <c r="B23" s="50" t="s">
        <v>30</v>
      </c>
      <c r="C23" s="48">
        <v>44926</v>
      </c>
      <c r="D23" s="47">
        <f t="shared" si="0"/>
        <v>821</v>
      </c>
      <c r="E23" s="53">
        <f t="shared" si="1"/>
        <v>70934400</v>
      </c>
      <c r="F23" s="54">
        <f t="shared" si="2"/>
        <v>2580</v>
      </c>
      <c r="G23" s="21">
        <f t="shared" si="3"/>
        <v>48912</v>
      </c>
      <c r="H23" s="21">
        <f>+($G$32-$G$22)/1200*'資料①-季節指数'!G16</f>
        <v>-97.87733333333334</v>
      </c>
      <c r="I23" s="114">
        <f t="shared" ref="I23:I56" si="4">+G23+H23</f>
        <v>48814.12266666667</v>
      </c>
      <c r="J23" s="79">
        <v>48864</v>
      </c>
      <c r="K23" s="41">
        <f>IF(J23=0,"",I23-J23)</f>
        <v>-49.877333333330171</v>
      </c>
      <c r="L23" s="195">
        <f>IF(J23=0,"",+K23/J23)</f>
        <v>-1.0207378301680208E-3</v>
      </c>
      <c r="M23" s="54">
        <f>+ROUND(E23*$J$15,0)</f>
        <v>2567</v>
      </c>
      <c r="N23" s="21">
        <f>+$J$6-M23</f>
        <v>48925</v>
      </c>
      <c r="O23" s="21">
        <f>+($N$32-$N$22)/1200*'資料①-季節指数'!G16</f>
        <v>-97.365333333333339</v>
      </c>
      <c r="P23" s="114">
        <f t="shared" ref="P23:P56" si="5">+N23+O23</f>
        <v>48827.634666666665</v>
      </c>
      <c r="Q23" s="41">
        <f>IF(J23=0,"",P23-J23)</f>
        <v>-36.365333333335002</v>
      </c>
      <c r="R23" s="195">
        <f>IF(J23=0,"",+Q23/J23)</f>
        <v>-7.4421523684788397E-4</v>
      </c>
      <c r="S23" s="177">
        <f>+ROUND(E23*$Q$15,0)</f>
        <v>1623</v>
      </c>
      <c r="T23" s="21">
        <f>+$Q$6-S23</f>
        <v>50256</v>
      </c>
      <c r="U23" s="21">
        <f>+($T$32-$T$22)/1200*'資料①-季節指数'!G16</f>
        <v>-61.610666666666674</v>
      </c>
      <c r="V23" s="114">
        <f t="shared" ref="V23:V56" si="6">+T23+U23</f>
        <v>50194.389333333333</v>
      </c>
      <c r="W23" s="41">
        <f>IF(J23=0,"",V23-J23)</f>
        <v>1330.3893333333326</v>
      </c>
      <c r="X23" s="195">
        <f>IF(J23=0,"",+W23/J23)</f>
        <v>2.7226369788255825E-2</v>
      </c>
      <c r="Y23" s="42"/>
      <c r="Z23" s="137"/>
    </row>
    <row r="24" spans="1:26" s="22" customFormat="1">
      <c r="B24" s="51" t="s">
        <v>29</v>
      </c>
      <c r="C24" s="49">
        <v>44957</v>
      </c>
      <c r="D24" s="47">
        <f t="shared" si="0"/>
        <v>852</v>
      </c>
      <c r="E24" s="53">
        <f t="shared" si="1"/>
        <v>73612800</v>
      </c>
      <c r="F24" s="54">
        <f t="shared" si="2"/>
        <v>2678</v>
      </c>
      <c r="G24" s="21">
        <f t="shared" si="3"/>
        <v>48814</v>
      </c>
      <c r="H24" s="21">
        <f>+($G$32-$G$22)/1200*'資料①-季節指数'!G5</f>
        <v>-116.42049999999999</v>
      </c>
      <c r="I24" s="114">
        <f t="shared" si="4"/>
        <v>48697.5795</v>
      </c>
      <c r="J24" s="79">
        <v>48728</v>
      </c>
      <c r="K24" s="41">
        <f t="shared" ref="K24:K56" si="7">IF(J24=0,"",I24-J24)</f>
        <v>-30.420500000000175</v>
      </c>
      <c r="L24" s="195">
        <f t="shared" ref="L24:L56" si="8">IF(J24=0,"",+K24/J24)</f>
        <v>-6.2429198817928451E-4</v>
      </c>
      <c r="M24" s="54">
        <f t="shared" ref="M24:M56" si="9">+ROUND(E24*$J$15,0)</f>
        <v>2664</v>
      </c>
      <c r="N24" s="21">
        <f t="shared" ref="N24:N56" si="10">+$J$6-M24</f>
        <v>48828</v>
      </c>
      <c r="O24" s="21">
        <f>+($N$32-$N$22)/1200*'資料①-季節指数'!G5</f>
        <v>-115.8115</v>
      </c>
      <c r="P24" s="114">
        <f t="shared" si="5"/>
        <v>48712.188499999997</v>
      </c>
      <c r="Q24" s="41">
        <f t="shared" ref="Q24:Q56" si="11">IF(J24=0,"",P24-J24)</f>
        <v>-15.811500000003434</v>
      </c>
      <c r="R24" s="195">
        <f t="shared" ref="R24:R56" si="12">IF(J24=0,"",+Q24/J24)</f>
        <v>-3.2448489574789512E-4</v>
      </c>
      <c r="S24" s="177">
        <f t="shared" ref="S24:S56" si="13">+ROUND(E24*$Q$15,0)</f>
        <v>1684</v>
      </c>
      <c r="T24" s="21">
        <f t="shared" ref="T24:T56" si="14">+$Q$6-S24</f>
        <v>50195</v>
      </c>
      <c r="U24" s="21">
        <f>+($T$32-$T$22)/1200*'資料①-季節指数'!G5</f>
        <v>-73.283000000000001</v>
      </c>
      <c r="V24" s="114">
        <f t="shared" si="6"/>
        <v>50121.716999999997</v>
      </c>
      <c r="W24" s="41">
        <f t="shared" ref="W24:W56" si="15">IF(J24=0,"",V24-J24)</f>
        <v>1393.7169999999969</v>
      </c>
      <c r="X24" s="195">
        <f t="shared" ref="X24:X56" si="16">IF(J24=0,"",+W24/J24)</f>
        <v>2.8601974224265247E-2</v>
      </c>
      <c r="Y24" s="42"/>
    </row>
    <row r="25" spans="1:26" s="22" customFormat="1">
      <c r="B25" s="50" t="s">
        <v>28</v>
      </c>
      <c r="C25" s="48">
        <v>44985</v>
      </c>
      <c r="D25" s="47">
        <f t="shared" si="0"/>
        <v>880</v>
      </c>
      <c r="E25" s="53">
        <f t="shared" si="1"/>
        <v>76032000</v>
      </c>
      <c r="F25" s="54">
        <f t="shared" si="2"/>
        <v>2766</v>
      </c>
      <c r="G25" s="21">
        <f t="shared" si="3"/>
        <v>48726</v>
      </c>
      <c r="H25" s="21">
        <f>+($G$32-$G$22)/1200*'資料①-季節指数'!G6</f>
        <v>-102.75208333333333</v>
      </c>
      <c r="I25" s="114">
        <f t="shared" si="4"/>
        <v>48623.247916666667</v>
      </c>
      <c r="J25" s="79">
        <v>48581</v>
      </c>
      <c r="K25" s="41">
        <f t="shared" si="7"/>
        <v>42.247916666667152</v>
      </c>
      <c r="L25" s="195">
        <f t="shared" si="8"/>
        <v>8.6963867904462961E-4</v>
      </c>
      <c r="M25" s="54">
        <f t="shared" si="9"/>
        <v>2752</v>
      </c>
      <c r="N25" s="21">
        <f t="shared" si="10"/>
        <v>48740</v>
      </c>
      <c r="O25" s="21">
        <f>+($N$32-$N$22)/1200*'資料①-季節指数'!G6</f>
        <v>-102.21458333333334</v>
      </c>
      <c r="P25" s="114">
        <f t="shared" si="5"/>
        <v>48637.785416666666</v>
      </c>
      <c r="Q25" s="41">
        <f t="shared" si="11"/>
        <v>56.785416666665697</v>
      </c>
      <c r="R25" s="195">
        <f t="shared" si="12"/>
        <v>1.1688811812573989E-3</v>
      </c>
      <c r="S25" s="177">
        <f t="shared" si="13"/>
        <v>1740</v>
      </c>
      <c r="T25" s="21">
        <f t="shared" si="14"/>
        <v>50139</v>
      </c>
      <c r="U25" s="21">
        <f>+($T$32-$T$22)/1200*'資料①-季節指数'!G6</f>
        <v>-64.679166666666674</v>
      </c>
      <c r="V25" s="114">
        <f t="shared" si="6"/>
        <v>50074.320833333331</v>
      </c>
      <c r="W25" s="41">
        <f t="shared" si="15"/>
        <v>1493.3208333333314</v>
      </c>
      <c r="X25" s="195">
        <f t="shared" si="16"/>
        <v>3.0738783337793198E-2</v>
      </c>
      <c r="Y25" s="42"/>
    </row>
    <row r="26" spans="1:26" s="22" customFormat="1">
      <c r="B26" s="51" t="s">
        <v>27</v>
      </c>
      <c r="C26" s="49">
        <v>45016</v>
      </c>
      <c r="D26" s="47">
        <f t="shared" si="0"/>
        <v>911</v>
      </c>
      <c r="E26" s="53">
        <f t="shared" si="1"/>
        <v>78710400</v>
      </c>
      <c r="F26" s="54">
        <f t="shared" si="2"/>
        <v>2863</v>
      </c>
      <c r="G26" s="21">
        <f t="shared" si="3"/>
        <v>48629</v>
      </c>
      <c r="H26" s="21">
        <f>+($G$32-$G$22)/1200*'資料①-季節指数'!G7</f>
        <v>-364.07691666666665</v>
      </c>
      <c r="I26" s="114">
        <f t="shared" si="4"/>
        <v>48264.923083333335</v>
      </c>
      <c r="J26" s="79">
        <v>48169</v>
      </c>
      <c r="K26" s="41">
        <f t="shared" si="7"/>
        <v>95.923083333334944</v>
      </c>
      <c r="L26" s="195">
        <f t="shared" si="8"/>
        <v>1.9913862304248571E-3</v>
      </c>
      <c r="M26" s="54">
        <f t="shared" si="9"/>
        <v>2849</v>
      </c>
      <c r="N26" s="21">
        <f t="shared" si="10"/>
        <v>48643</v>
      </c>
      <c r="O26" s="21">
        <f>+($N$32-$N$22)/1200*'資料①-季節指数'!G7</f>
        <v>-362.17241666666666</v>
      </c>
      <c r="P26" s="114">
        <f t="shared" si="5"/>
        <v>48280.827583333332</v>
      </c>
      <c r="Q26" s="41">
        <f t="shared" si="11"/>
        <v>111.82758333333186</v>
      </c>
      <c r="R26" s="195">
        <f t="shared" si="12"/>
        <v>2.3215674673198916E-3</v>
      </c>
      <c r="S26" s="177">
        <f t="shared" si="13"/>
        <v>1801</v>
      </c>
      <c r="T26" s="21">
        <f t="shared" si="14"/>
        <v>50078</v>
      </c>
      <c r="U26" s="21">
        <f>+($T$32-$T$22)/1200*'資料①-季節指数'!G7</f>
        <v>-229.17483333333334</v>
      </c>
      <c r="V26" s="114">
        <f t="shared" si="6"/>
        <v>49848.825166666669</v>
      </c>
      <c r="W26" s="41">
        <f t="shared" si="15"/>
        <v>1679.8251666666692</v>
      </c>
      <c r="X26" s="195">
        <f t="shared" si="16"/>
        <v>3.487357359851085E-2</v>
      </c>
      <c r="Y26" s="42"/>
    </row>
    <row r="27" spans="1:26">
      <c r="B27" s="50" t="s">
        <v>26</v>
      </c>
      <c r="C27" s="48">
        <v>45046</v>
      </c>
      <c r="D27" s="47">
        <f t="shared" ref="D27:D56" si="17">DATEDIF($C$2,C27,"d")</f>
        <v>941</v>
      </c>
      <c r="E27" s="53">
        <f t="shared" ref="E27:E56" si="18">+D27*$D$11*$D$12*$D$13</f>
        <v>81302400</v>
      </c>
      <c r="F27" s="54">
        <f t="shared" ref="F27:F56" si="19">+ROUND(E27*$C$15,0)</f>
        <v>2958</v>
      </c>
      <c r="G27" s="21">
        <f t="shared" ref="G27:G56" si="20">+$C$6-F27</f>
        <v>48534</v>
      </c>
      <c r="H27" s="21">
        <f>+($G$32-$G$22)/1200*'資料①-季節指数'!G8</f>
        <v>26.381</v>
      </c>
      <c r="I27" s="114">
        <f t="shared" si="4"/>
        <v>48560.381000000001</v>
      </c>
      <c r="J27" s="23">
        <v>48259</v>
      </c>
      <c r="K27" s="41">
        <f t="shared" si="7"/>
        <v>301.38100000000122</v>
      </c>
      <c r="L27" s="195">
        <f t="shared" si="8"/>
        <v>6.2450734578006432E-3</v>
      </c>
      <c r="M27" s="54">
        <f t="shared" si="9"/>
        <v>2943</v>
      </c>
      <c r="N27" s="21">
        <f t="shared" si="10"/>
        <v>48549</v>
      </c>
      <c r="O27" s="21">
        <f>+($N$32-$N$22)/1200*'資料①-季節指数'!G8</f>
        <v>26.243000000000002</v>
      </c>
      <c r="P27" s="114">
        <f t="shared" si="5"/>
        <v>48575.243000000002</v>
      </c>
      <c r="Q27" s="41">
        <f t="shared" si="11"/>
        <v>316.24300000000221</v>
      </c>
      <c r="R27" s="195">
        <f t="shared" si="12"/>
        <v>6.5530367392611167E-3</v>
      </c>
      <c r="S27" s="177">
        <f t="shared" si="13"/>
        <v>1860</v>
      </c>
      <c r="T27" s="21">
        <f t="shared" si="14"/>
        <v>50019</v>
      </c>
      <c r="U27" s="21">
        <f>+($T$32-$T$22)/1200*'資料①-季節指数'!G8</f>
        <v>16.606000000000002</v>
      </c>
      <c r="V27" s="114">
        <f t="shared" si="6"/>
        <v>50035.606</v>
      </c>
      <c r="W27" s="41">
        <f t="shared" si="15"/>
        <v>1776.6059999999998</v>
      </c>
      <c r="X27" s="195">
        <f t="shared" si="16"/>
        <v>3.6813982884021629E-2</v>
      </c>
    </row>
    <row r="28" spans="1:26">
      <c r="B28" s="51" t="s">
        <v>25</v>
      </c>
      <c r="C28" s="49">
        <v>45077</v>
      </c>
      <c r="D28" s="1">
        <f t="shared" si="17"/>
        <v>972</v>
      </c>
      <c r="E28" s="21">
        <f t="shared" si="18"/>
        <v>83980800</v>
      </c>
      <c r="F28" s="52">
        <f t="shared" si="19"/>
        <v>3055</v>
      </c>
      <c r="G28" s="21">
        <f t="shared" si="20"/>
        <v>48437</v>
      </c>
      <c r="H28" s="21">
        <f>+($G$32-$G$22)/1200*'資料①-季節指数'!G9</f>
        <v>-56.776499999999999</v>
      </c>
      <c r="I28" s="114">
        <f t="shared" si="4"/>
        <v>48380.2235</v>
      </c>
      <c r="J28" s="23">
        <v>48195</v>
      </c>
      <c r="K28" s="41">
        <f t="shared" si="7"/>
        <v>185.22350000000006</v>
      </c>
      <c r="L28" s="195">
        <f t="shared" si="8"/>
        <v>3.8432098765432111E-3</v>
      </c>
      <c r="M28" s="54">
        <f t="shared" si="9"/>
        <v>3040</v>
      </c>
      <c r="N28" s="21">
        <f t="shared" si="10"/>
        <v>48452</v>
      </c>
      <c r="O28" s="21">
        <f>+($N$32-$N$22)/1200*'資料①-季節指数'!G9</f>
        <v>-56.479499999999994</v>
      </c>
      <c r="P28" s="114">
        <f t="shared" si="5"/>
        <v>48395.520499999999</v>
      </c>
      <c r="Q28" s="41">
        <f t="shared" si="11"/>
        <v>200.52049999999872</v>
      </c>
      <c r="R28" s="195">
        <f t="shared" si="12"/>
        <v>4.1606079468824303E-3</v>
      </c>
      <c r="S28" s="177">
        <f t="shared" si="13"/>
        <v>1922</v>
      </c>
      <c r="T28" s="21">
        <f t="shared" si="14"/>
        <v>49957</v>
      </c>
      <c r="U28" s="21">
        <f>+($T$32-$T$22)/1200*'資料①-季節指数'!G9</f>
        <v>-35.738999999999997</v>
      </c>
      <c r="V28" s="114">
        <f t="shared" si="6"/>
        <v>49921.260999999999</v>
      </c>
      <c r="W28" s="41">
        <f t="shared" si="15"/>
        <v>1726.2609999999986</v>
      </c>
      <c r="X28" s="195">
        <f t="shared" si="16"/>
        <v>3.581825915551403E-2</v>
      </c>
    </row>
    <row r="29" spans="1:26">
      <c r="B29" s="51" t="s">
        <v>24</v>
      </c>
      <c r="C29" s="49">
        <v>45107</v>
      </c>
      <c r="D29" s="1">
        <f t="shared" si="17"/>
        <v>1002</v>
      </c>
      <c r="E29" s="21">
        <f t="shared" si="18"/>
        <v>86572800</v>
      </c>
      <c r="F29" s="52">
        <f t="shared" si="19"/>
        <v>3149</v>
      </c>
      <c r="G29" s="21">
        <f t="shared" si="20"/>
        <v>48343</v>
      </c>
      <c r="H29" s="21">
        <f>+($G$32-$G$22)/1200*'資料①-季節指数'!G10</f>
        <v>-75.319666666666663</v>
      </c>
      <c r="I29" s="114">
        <f t="shared" si="4"/>
        <v>48267.68033333333</v>
      </c>
      <c r="J29" s="23">
        <v>48116</v>
      </c>
      <c r="K29" s="41">
        <f t="shared" si="7"/>
        <v>151.68033333333005</v>
      </c>
      <c r="L29" s="195">
        <f t="shared" si="8"/>
        <v>3.1523886718208094E-3</v>
      </c>
      <c r="M29" s="54">
        <f t="shared" si="9"/>
        <v>3133</v>
      </c>
      <c r="N29" s="21">
        <f t="shared" si="10"/>
        <v>48359</v>
      </c>
      <c r="O29" s="21">
        <f>+($N$32-$N$22)/1200*'資料①-季節指数'!G10</f>
        <v>-74.925666666666658</v>
      </c>
      <c r="P29" s="114">
        <f t="shared" si="5"/>
        <v>48284.07433333333</v>
      </c>
      <c r="Q29" s="41">
        <f t="shared" si="11"/>
        <v>168.07433333333029</v>
      </c>
      <c r="R29" s="195">
        <f t="shared" si="12"/>
        <v>3.4931069360156766E-3</v>
      </c>
      <c r="S29" s="177">
        <f t="shared" si="13"/>
        <v>1981</v>
      </c>
      <c r="T29" s="21">
        <f t="shared" si="14"/>
        <v>49898</v>
      </c>
      <c r="U29" s="21">
        <f>+($T$32-$T$22)/1200*'資料①-季節指数'!G10</f>
        <v>-47.411333333333332</v>
      </c>
      <c r="V29" s="114">
        <f t="shared" si="6"/>
        <v>49850.58866666667</v>
      </c>
      <c r="W29" s="41">
        <f t="shared" si="15"/>
        <v>1734.5886666666702</v>
      </c>
      <c r="X29" s="195">
        <f t="shared" si="16"/>
        <v>3.6050142710671508E-2</v>
      </c>
    </row>
    <row r="30" spans="1:26">
      <c r="B30" s="51" t="s">
        <v>23</v>
      </c>
      <c r="C30" s="49">
        <v>45138</v>
      </c>
      <c r="D30" s="1">
        <f t="shared" si="17"/>
        <v>1033</v>
      </c>
      <c r="E30" s="21">
        <f t="shared" si="18"/>
        <v>89251200</v>
      </c>
      <c r="F30" s="52">
        <f t="shared" si="19"/>
        <v>3247</v>
      </c>
      <c r="G30" s="21">
        <f t="shared" si="20"/>
        <v>48245</v>
      </c>
      <c r="H30" s="21">
        <f>+($G$32-$G$22)/1200*'資料①-季節指数'!G11</f>
        <v>-55.820666666666661</v>
      </c>
      <c r="I30" s="114">
        <f t="shared" si="4"/>
        <v>48189.179333333333</v>
      </c>
      <c r="J30" s="23">
        <v>48039</v>
      </c>
      <c r="K30" s="41">
        <f t="shared" si="7"/>
        <v>150.17933333333349</v>
      </c>
      <c r="L30" s="195">
        <f t="shared" si="8"/>
        <v>3.1261960767987153E-3</v>
      </c>
      <c r="M30" s="54">
        <f t="shared" si="9"/>
        <v>3230</v>
      </c>
      <c r="N30" s="21">
        <f t="shared" si="10"/>
        <v>48262</v>
      </c>
      <c r="O30" s="21">
        <f>+($N$32-$N$22)/1200*'資料①-季節指数'!G11</f>
        <v>-55.528666666666666</v>
      </c>
      <c r="P30" s="114">
        <f t="shared" si="5"/>
        <v>48206.471333333335</v>
      </c>
      <c r="Q30" s="41">
        <f t="shared" si="11"/>
        <v>167.47133333333477</v>
      </c>
      <c r="R30" s="195">
        <f t="shared" si="12"/>
        <v>3.4861536113019584E-3</v>
      </c>
      <c r="S30" s="177">
        <f t="shared" si="13"/>
        <v>2042</v>
      </c>
      <c r="T30" s="21">
        <f t="shared" si="14"/>
        <v>49837</v>
      </c>
      <c r="U30" s="21">
        <f>+($T$32-$T$22)/1200*'資料①-季節指数'!G11</f>
        <v>-35.137333333333331</v>
      </c>
      <c r="V30" s="114">
        <f t="shared" si="6"/>
        <v>49801.862666666668</v>
      </c>
      <c r="W30" s="41">
        <f t="shared" si="15"/>
        <v>1762.8626666666678</v>
      </c>
      <c r="X30" s="195">
        <f t="shared" si="16"/>
        <v>3.6696489657708692E-2</v>
      </c>
    </row>
    <row r="31" spans="1:26">
      <c r="B31" s="51" t="s">
        <v>22</v>
      </c>
      <c r="C31" s="49">
        <v>45169</v>
      </c>
      <c r="D31" s="1">
        <f t="shared" si="17"/>
        <v>1064</v>
      </c>
      <c r="E31" s="21">
        <f t="shared" si="18"/>
        <v>91929600</v>
      </c>
      <c r="F31" s="52">
        <f t="shared" si="19"/>
        <v>3344</v>
      </c>
      <c r="G31" s="21">
        <f t="shared" si="20"/>
        <v>48148</v>
      </c>
      <c r="H31" s="21">
        <f>+($G$32-$G$22)/1200*'資料①-季節指数'!G12</f>
        <v>-79.238583333333338</v>
      </c>
      <c r="I31" s="114">
        <f t="shared" si="4"/>
        <v>48068.761416666668</v>
      </c>
      <c r="J31" s="23">
        <v>47977</v>
      </c>
      <c r="K31" s="41">
        <f t="shared" si="7"/>
        <v>91.761416666668083</v>
      </c>
      <c r="L31" s="195">
        <f t="shared" si="8"/>
        <v>1.9126126407792918E-3</v>
      </c>
      <c r="M31" s="54">
        <f t="shared" si="9"/>
        <v>3327</v>
      </c>
      <c r="N31" s="21">
        <f t="shared" si="10"/>
        <v>48165</v>
      </c>
      <c r="O31" s="21">
        <f>+($N$32-$N$22)/1200*'資料①-季節指数'!G12</f>
        <v>-78.824083333333334</v>
      </c>
      <c r="P31" s="114">
        <f t="shared" si="5"/>
        <v>48086.175916666667</v>
      </c>
      <c r="Q31" s="41">
        <f t="shared" si="11"/>
        <v>109.17591666666704</v>
      </c>
      <c r="R31" s="195">
        <f t="shared" si="12"/>
        <v>2.2755886501170776E-3</v>
      </c>
      <c r="S31" s="177">
        <f t="shared" si="13"/>
        <v>2104</v>
      </c>
      <c r="T31" s="21">
        <f t="shared" si="14"/>
        <v>49775</v>
      </c>
      <c r="U31" s="21">
        <f>+($T$32-$T$22)/1200*'資料①-季節指数'!G12</f>
        <v>-49.878166666666672</v>
      </c>
      <c r="V31" s="114">
        <f t="shared" si="6"/>
        <v>49725.121833333331</v>
      </c>
      <c r="W31" s="41">
        <f t="shared" si="15"/>
        <v>1748.1218333333309</v>
      </c>
      <c r="X31" s="195">
        <f t="shared" si="16"/>
        <v>3.643666409599039E-2</v>
      </c>
    </row>
    <row r="32" spans="1:26">
      <c r="B32" s="124" t="s">
        <v>21</v>
      </c>
      <c r="C32" s="120">
        <v>45199</v>
      </c>
      <c r="D32" s="121">
        <f t="shared" si="17"/>
        <v>1094</v>
      </c>
      <c r="E32" s="116">
        <f t="shared" si="18"/>
        <v>94521600</v>
      </c>
      <c r="F32" s="122">
        <f t="shared" si="19"/>
        <v>3438</v>
      </c>
      <c r="G32" s="116">
        <f t="shared" si="20"/>
        <v>48054</v>
      </c>
      <c r="H32" s="116"/>
      <c r="I32" s="116">
        <f t="shared" si="4"/>
        <v>48054</v>
      </c>
      <c r="J32" s="23">
        <v>47881</v>
      </c>
      <c r="K32" s="41">
        <f t="shared" si="7"/>
        <v>173</v>
      </c>
      <c r="L32" s="195">
        <f t="shared" si="8"/>
        <v>3.6131242037551431E-3</v>
      </c>
      <c r="M32" s="54">
        <f t="shared" si="9"/>
        <v>3421</v>
      </c>
      <c r="N32" s="116">
        <f t="shared" si="10"/>
        <v>48071</v>
      </c>
      <c r="O32" s="116"/>
      <c r="P32" s="116">
        <f t="shared" si="5"/>
        <v>48071</v>
      </c>
      <c r="Q32" s="41">
        <f t="shared" si="11"/>
        <v>190</v>
      </c>
      <c r="R32" s="195">
        <f t="shared" si="12"/>
        <v>3.9681710908293479E-3</v>
      </c>
      <c r="S32" s="177">
        <f t="shared" si="13"/>
        <v>2163</v>
      </c>
      <c r="T32" s="116">
        <f t="shared" si="14"/>
        <v>49716</v>
      </c>
      <c r="U32" s="116"/>
      <c r="V32" s="116">
        <f t="shared" si="6"/>
        <v>49716</v>
      </c>
      <c r="W32" s="41">
        <f t="shared" si="15"/>
        <v>1835</v>
      </c>
      <c r="X32" s="195">
        <f t="shared" si="16"/>
        <v>3.8324178693009754E-2</v>
      </c>
    </row>
    <row r="33" spans="2:37">
      <c r="B33" s="51" t="s">
        <v>32</v>
      </c>
      <c r="C33" s="49">
        <v>45230</v>
      </c>
      <c r="D33" s="1">
        <f t="shared" si="17"/>
        <v>1125</v>
      </c>
      <c r="E33" s="21">
        <f t="shared" si="18"/>
        <v>97200000</v>
      </c>
      <c r="F33" s="52">
        <f t="shared" si="19"/>
        <v>3536</v>
      </c>
      <c r="G33" s="21">
        <f t="shared" si="20"/>
        <v>47956</v>
      </c>
      <c r="H33" s="21">
        <f>+($G$44-$G$32)/1200*'資料①-季節指数'!G14</f>
        <v>-67.717166666666657</v>
      </c>
      <c r="I33" s="114">
        <f t="shared" si="4"/>
        <v>47888.282833333331</v>
      </c>
      <c r="J33" s="23">
        <v>47811</v>
      </c>
      <c r="K33" s="41">
        <f t="shared" si="7"/>
        <v>77.282833333330927</v>
      </c>
      <c r="L33" s="195">
        <f t="shared" si="8"/>
        <v>1.6164236960810468E-3</v>
      </c>
      <c r="M33" s="54">
        <f t="shared" si="9"/>
        <v>3518</v>
      </c>
      <c r="N33" s="21">
        <f t="shared" si="10"/>
        <v>47974</v>
      </c>
      <c r="O33" s="21">
        <f>+($N$44-$N$32)/1200*'資料①-季節指数'!G14</f>
        <v>-67.364166666666662</v>
      </c>
      <c r="P33" s="114">
        <f t="shared" si="5"/>
        <v>47906.635833333334</v>
      </c>
      <c r="Q33" s="41">
        <f t="shared" si="11"/>
        <v>95.635833333333721</v>
      </c>
      <c r="R33" s="195">
        <f t="shared" si="12"/>
        <v>2.0002893336958801E-3</v>
      </c>
      <c r="S33" s="177">
        <f t="shared" si="13"/>
        <v>2224</v>
      </c>
      <c r="T33" s="21">
        <f t="shared" si="14"/>
        <v>49655</v>
      </c>
      <c r="U33" s="21">
        <f>+($T$44-$T$32)/1200*'資料①-季節指数'!G14</f>
        <v>-42.536499999999997</v>
      </c>
      <c r="V33" s="114">
        <f t="shared" si="6"/>
        <v>49612.463499999998</v>
      </c>
      <c r="W33" s="41">
        <f t="shared" si="15"/>
        <v>1801.463499999998</v>
      </c>
      <c r="X33" s="195">
        <f t="shared" si="16"/>
        <v>3.7678850055426531E-2</v>
      </c>
      <c r="Z33" s="194"/>
      <c r="AA33" s="194"/>
      <c r="AB33" s="194"/>
      <c r="AC33" s="194"/>
      <c r="AD33" s="194"/>
      <c r="AE33" s="194"/>
      <c r="AF33" s="194"/>
      <c r="AG33" s="194"/>
      <c r="AH33" s="194"/>
      <c r="AI33" s="194"/>
      <c r="AJ33" s="194"/>
      <c r="AK33" s="194"/>
    </row>
    <row r="34" spans="2:37">
      <c r="B34" s="51" t="s">
        <v>31</v>
      </c>
      <c r="C34" s="49">
        <v>45260</v>
      </c>
      <c r="D34" s="1">
        <f>DATEDIF($C$2,C34,"d")</f>
        <v>1155</v>
      </c>
      <c r="E34" s="21">
        <f t="shared" si="18"/>
        <v>99792000</v>
      </c>
      <c r="F34" s="52">
        <f t="shared" si="19"/>
        <v>3630</v>
      </c>
      <c r="G34" s="21">
        <f t="shared" si="20"/>
        <v>47862</v>
      </c>
      <c r="H34" s="21">
        <f>+($G$44-$G$32)/1200*'資料①-季節指数'!G15</f>
        <v>-73.663999999999987</v>
      </c>
      <c r="I34" s="114">
        <f t="shared" si="4"/>
        <v>47788.336000000003</v>
      </c>
      <c r="J34" s="23">
        <v>47677</v>
      </c>
      <c r="K34" s="41">
        <f t="shared" si="7"/>
        <v>111.33600000000297</v>
      </c>
      <c r="L34" s="195">
        <f t="shared" si="8"/>
        <v>2.335214044507896E-3</v>
      </c>
      <c r="M34" s="54">
        <f t="shared" si="9"/>
        <v>3612</v>
      </c>
      <c r="N34" s="21">
        <f t="shared" si="10"/>
        <v>47880</v>
      </c>
      <c r="O34" s="21">
        <f>+($N$44-$N$32)/1200*'資料①-季節指数'!G15</f>
        <v>-73.28</v>
      </c>
      <c r="P34" s="114">
        <f t="shared" si="5"/>
        <v>47806.720000000001</v>
      </c>
      <c r="Q34" s="41">
        <f t="shared" si="11"/>
        <v>129.72000000000116</v>
      </c>
      <c r="R34" s="195">
        <f t="shared" si="12"/>
        <v>2.7208087757199734E-3</v>
      </c>
      <c r="S34" s="177">
        <f t="shared" si="13"/>
        <v>2283</v>
      </c>
      <c r="T34" s="21">
        <f t="shared" si="14"/>
        <v>49596</v>
      </c>
      <c r="U34" s="21">
        <f>+($T$44-$T$32)/1200*'資料①-季節指数'!G15</f>
        <v>-46.271999999999998</v>
      </c>
      <c r="V34" s="114">
        <f t="shared" si="6"/>
        <v>49549.728000000003</v>
      </c>
      <c r="W34" s="41">
        <f t="shared" si="15"/>
        <v>1872.7280000000028</v>
      </c>
      <c r="X34" s="195">
        <f t="shared" si="16"/>
        <v>3.9279484866917021E-2</v>
      </c>
      <c r="Z34" s="194"/>
      <c r="AA34" s="194"/>
      <c r="AB34" s="194"/>
      <c r="AC34" s="194"/>
      <c r="AD34" s="194"/>
      <c r="AE34" s="194"/>
      <c r="AF34" s="194"/>
      <c r="AG34" s="194"/>
      <c r="AH34" s="194"/>
      <c r="AI34" s="194"/>
      <c r="AJ34" s="194"/>
      <c r="AK34" s="194"/>
    </row>
    <row r="35" spans="2:37">
      <c r="B35" s="51" t="s">
        <v>30</v>
      </c>
      <c r="C35" s="49">
        <v>45291</v>
      </c>
      <c r="D35" s="1">
        <f t="shared" si="17"/>
        <v>1186</v>
      </c>
      <c r="E35" s="21">
        <f t="shared" si="18"/>
        <v>102470400</v>
      </c>
      <c r="F35" s="52">
        <f t="shared" si="19"/>
        <v>3728</v>
      </c>
      <c r="G35" s="21">
        <f t="shared" si="20"/>
        <v>47764</v>
      </c>
      <c r="H35" s="21">
        <f>+($G$44-$G$32)/1200*'資料①-季節指数'!G16</f>
        <v>-98.218666666666664</v>
      </c>
      <c r="I35" s="114">
        <f t="shared" si="4"/>
        <v>47665.781333333332</v>
      </c>
      <c r="J35" s="23"/>
      <c r="K35" s="41" t="str">
        <f t="shared" si="7"/>
        <v/>
      </c>
      <c r="L35" s="195" t="str">
        <f t="shared" si="8"/>
        <v/>
      </c>
      <c r="M35" s="54">
        <f t="shared" si="9"/>
        <v>3709</v>
      </c>
      <c r="N35" s="21">
        <f t="shared" si="10"/>
        <v>47783</v>
      </c>
      <c r="O35" s="21">
        <f>+($N$44-$N$32)/1200*'資料①-季節指数'!G16</f>
        <v>-97.706666666666678</v>
      </c>
      <c r="P35" s="114">
        <f t="shared" si="5"/>
        <v>47685.293333333335</v>
      </c>
      <c r="Q35" s="41" t="str">
        <f t="shared" si="11"/>
        <v/>
      </c>
      <c r="R35" s="195" t="str">
        <f t="shared" si="12"/>
        <v/>
      </c>
      <c r="S35" s="177">
        <f t="shared" si="13"/>
        <v>2345</v>
      </c>
      <c r="T35" s="21">
        <f t="shared" si="14"/>
        <v>49534</v>
      </c>
      <c r="U35" s="21">
        <f>+($T$44-$T$32)/1200*'資料①-季節指数'!G16</f>
        <v>-61.696000000000005</v>
      </c>
      <c r="V35" s="114">
        <f t="shared" si="6"/>
        <v>49472.303999999996</v>
      </c>
      <c r="W35" s="41" t="str">
        <f t="shared" si="15"/>
        <v/>
      </c>
      <c r="X35" s="195" t="str">
        <f t="shared" si="16"/>
        <v/>
      </c>
      <c r="Z35" s="194"/>
      <c r="AA35" s="194"/>
      <c r="AB35" s="194"/>
      <c r="AC35" s="194"/>
      <c r="AD35" s="194"/>
      <c r="AE35" s="194"/>
      <c r="AF35" s="194"/>
      <c r="AG35" s="194"/>
      <c r="AH35" s="194"/>
      <c r="AI35" s="194"/>
      <c r="AJ35" s="194"/>
      <c r="AK35" s="194"/>
    </row>
    <row r="36" spans="2:37">
      <c r="B36" s="51" t="s">
        <v>29</v>
      </c>
      <c r="C36" s="49">
        <v>45322</v>
      </c>
      <c r="D36" s="1">
        <f t="shared" si="17"/>
        <v>1217</v>
      </c>
      <c r="E36" s="21">
        <f t="shared" si="18"/>
        <v>105148800</v>
      </c>
      <c r="F36" s="52">
        <f t="shared" si="19"/>
        <v>3825</v>
      </c>
      <c r="G36" s="21">
        <f t="shared" si="20"/>
        <v>47667</v>
      </c>
      <c r="H36" s="21">
        <f>+($G$44-$G$32)/1200*'資料①-季節指数'!G5</f>
        <v>-116.8265</v>
      </c>
      <c r="I36" s="114">
        <f t="shared" si="4"/>
        <v>47550.173499999997</v>
      </c>
      <c r="J36" s="23"/>
      <c r="K36" s="41" t="str">
        <f t="shared" si="7"/>
        <v/>
      </c>
      <c r="L36" s="195" t="str">
        <f t="shared" si="8"/>
        <v/>
      </c>
      <c r="M36" s="54">
        <f t="shared" si="9"/>
        <v>3806</v>
      </c>
      <c r="N36" s="21">
        <f t="shared" si="10"/>
        <v>47686</v>
      </c>
      <c r="O36" s="21">
        <f>+($N$44-$N$32)/1200*'資料①-季節指数'!G5</f>
        <v>-116.2175</v>
      </c>
      <c r="P36" s="114">
        <f t="shared" si="5"/>
        <v>47569.782500000001</v>
      </c>
      <c r="Q36" s="41" t="str">
        <f t="shared" si="11"/>
        <v/>
      </c>
      <c r="R36" s="195" t="str">
        <f t="shared" si="12"/>
        <v/>
      </c>
      <c r="S36" s="177">
        <f t="shared" si="13"/>
        <v>2406</v>
      </c>
      <c r="T36" s="21">
        <f t="shared" si="14"/>
        <v>49473</v>
      </c>
      <c r="U36" s="21">
        <f>+($T$44-$T$32)/1200*'資料①-季節指数'!G5</f>
        <v>-73.384500000000003</v>
      </c>
      <c r="V36" s="114">
        <f t="shared" si="6"/>
        <v>49399.6155</v>
      </c>
      <c r="W36" s="41" t="str">
        <f t="shared" si="15"/>
        <v/>
      </c>
      <c r="X36" s="195" t="str">
        <f t="shared" si="16"/>
        <v/>
      </c>
      <c r="Z36" s="194"/>
      <c r="AA36" s="194"/>
      <c r="AB36" s="194"/>
      <c r="AC36" s="194"/>
      <c r="AD36" s="194"/>
      <c r="AE36" s="194"/>
      <c r="AF36" s="194"/>
      <c r="AG36" s="194"/>
      <c r="AH36" s="194"/>
      <c r="AI36" s="194"/>
      <c r="AJ36" s="194"/>
      <c r="AK36" s="194"/>
    </row>
    <row r="37" spans="2:37">
      <c r="B37" s="51" t="s">
        <v>28</v>
      </c>
      <c r="C37" s="49">
        <v>45350</v>
      </c>
      <c r="D37" s="1">
        <f t="shared" si="17"/>
        <v>1245</v>
      </c>
      <c r="E37" s="21">
        <f t="shared" si="18"/>
        <v>107568000</v>
      </c>
      <c r="F37" s="52">
        <f t="shared" si="19"/>
        <v>3913</v>
      </c>
      <c r="G37" s="21">
        <f t="shared" si="20"/>
        <v>47579</v>
      </c>
      <c r="H37" s="21">
        <f>+($G$44-$G$32)/1200*'資料①-季節指数'!G6</f>
        <v>-103.11041666666667</v>
      </c>
      <c r="I37" s="114">
        <f t="shared" si="4"/>
        <v>47475.88958333333</v>
      </c>
      <c r="J37" s="23"/>
      <c r="K37" s="41" t="str">
        <f t="shared" si="7"/>
        <v/>
      </c>
      <c r="L37" s="195" t="str">
        <f t="shared" si="8"/>
        <v/>
      </c>
      <c r="M37" s="54">
        <f t="shared" si="9"/>
        <v>3893</v>
      </c>
      <c r="N37" s="21">
        <f t="shared" si="10"/>
        <v>47599</v>
      </c>
      <c r="O37" s="21">
        <f>+($N$44-$N$32)/1200*'資料①-季節指数'!G6</f>
        <v>-102.57291666666667</v>
      </c>
      <c r="P37" s="114">
        <f t="shared" si="5"/>
        <v>47496.427083333336</v>
      </c>
      <c r="Q37" s="41" t="str">
        <f t="shared" si="11"/>
        <v/>
      </c>
      <c r="R37" s="195" t="str">
        <f t="shared" si="12"/>
        <v/>
      </c>
      <c r="S37" s="177">
        <f t="shared" si="13"/>
        <v>2461</v>
      </c>
      <c r="T37" s="21">
        <f t="shared" si="14"/>
        <v>49418</v>
      </c>
      <c r="U37" s="21">
        <f>+($T$44-$T$32)/1200*'資料①-季節指数'!G6</f>
        <v>-64.768749999999997</v>
      </c>
      <c r="V37" s="114">
        <f t="shared" si="6"/>
        <v>49353.231249999997</v>
      </c>
      <c r="W37" s="41" t="str">
        <f t="shared" si="15"/>
        <v/>
      </c>
      <c r="X37" s="195" t="str">
        <f t="shared" si="16"/>
        <v/>
      </c>
      <c r="Z37" s="194"/>
      <c r="AA37" s="194"/>
      <c r="AB37" s="194"/>
      <c r="AC37" s="194"/>
      <c r="AD37" s="194"/>
      <c r="AE37" s="194"/>
      <c r="AF37" s="194"/>
      <c r="AG37" s="194"/>
      <c r="AH37" s="194"/>
      <c r="AI37" s="194"/>
      <c r="AJ37" s="194"/>
      <c r="AK37" s="194"/>
    </row>
    <row r="38" spans="2:37">
      <c r="B38" s="51" t="s">
        <v>27</v>
      </c>
      <c r="C38" s="49">
        <v>45382</v>
      </c>
      <c r="D38" s="1">
        <f t="shared" si="17"/>
        <v>1277</v>
      </c>
      <c r="E38" s="21">
        <f t="shared" si="18"/>
        <v>110332800</v>
      </c>
      <c r="F38" s="52">
        <f t="shared" si="19"/>
        <v>4014</v>
      </c>
      <c r="G38" s="21">
        <f t="shared" si="20"/>
        <v>47478</v>
      </c>
      <c r="H38" s="21">
        <f>+($G$44-$G$32)/1200*'資料①-季節指数'!G7</f>
        <v>-365.34658333333329</v>
      </c>
      <c r="I38" s="114">
        <f t="shared" si="4"/>
        <v>47112.653416666668</v>
      </c>
      <c r="J38" s="23"/>
      <c r="K38" s="41" t="str">
        <f t="shared" si="7"/>
        <v/>
      </c>
      <c r="L38" s="195" t="str">
        <f t="shared" si="8"/>
        <v/>
      </c>
      <c r="M38" s="54">
        <f t="shared" si="9"/>
        <v>3993</v>
      </c>
      <c r="N38" s="21">
        <f t="shared" si="10"/>
        <v>47499</v>
      </c>
      <c r="O38" s="21">
        <f>+($N$44-$N$32)/1200*'資料①-季節指数'!G7</f>
        <v>-363.44208333333336</v>
      </c>
      <c r="P38" s="114">
        <f t="shared" si="5"/>
        <v>47135.557916666665</v>
      </c>
      <c r="Q38" s="41" t="str">
        <f t="shared" si="11"/>
        <v/>
      </c>
      <c r="R38" s="195" t="str">
        <f t="shared" si="12"/>
        <v/>
      </c>
      <c r="S38" s="177">
        <f t="shared" si="13"/>
        <v>2525</v>
      </c>
      <c r="T38" s="21">
        <f t="shared" si="14"/>
        <v>49354</v>
      </c>
      <c r="U38" s="21">
        <f>+($T$44-$T$32)/1200*'資料①-季節指数'!G7</f>
        <v>-229.49225000000001</v>
      </c>
      <c r="V38" s="114">
        <f t="shared" si="6"/>
        <v>49124.507749999997</v>
      </c>
      <c r="W38" s="41" t="str">
        <f t="shared" si="15"/>
        <v/>
      </c>
      <c r="X38" s="195" t="str">
        <f t="shared" si="16"/>
        <v/>
      </c>
      <c r="Z38" s="194"/>
      <c r="AA38" s="194"/>
      <c r="AB38" s="194"/>
      <c r="AC38" s="194"/>
      <c r="AD38" s="194"/>
      <c r="AE38" s="194"/>
      <c r="AF38" s="194"/>
      <c r="AG38" s="194"/>
      <c r="AH38" s="194"/>
      <c r="AI38" s="194"/>
      <c r="AJ38" s="194"/>
      <c r="AK38" s="194"/>
    </row>
    <row r="39" spans="2:37">
      <c r="B39" s="51" t="s">
        <v>26</v>
      </c>
      <c r="C39" s="49">
        <v>45412</v>
      </c>
      <c r="D39" s="1">
        <f t="shared" si="17"/>
        <v>1307</v>
      </c>
      <c r="E39" s="21">
        <f t="shared" si="18"/>
        <v>112924800</v>
      </c>
      <c r="F39" s="52">
        <f t="shared" si="19"/>
        <v>4108</v>
      </c>
      <c r="G39" s="21">
        <f t="shared" si="20"/>
        <v>47384</v>
      </c>
      <c r="H39" s="21">
        <f>+($G$44-$G$32)/1200*'資料①-季節指数'!G8</f>
        <v>26.472999999999999</v>
      </c>
      <c r="I39" s="114">
        <f t="shared" si="4"/>
        <v>47410.472999999998</v>
      </c>
      <c r="J39" s="23"/>
      <c r="K39" s="41" t="str">
        <f t="shared" si="7"/>
        <v/>
      </c>
      <c r="L39" s="195" t="str">
        <f t="shared" si="8"/>
        <v/>
      </c>
      <c r="M39" s="54">
        <f t="shared" si="9"/>
        <v>4087</v>
      </c>
      <c r="N39" s="21">
        <f t="shared" si="10"/>
        <v>47405</v>
      </c>
      <c r="O39" s="21">
        <f>+($N$44-$N$32)/1200*'資料①-季節指数'!G8</f>
        <v>26.335000000000004</v>
      </c>
      <c r="P39" s="114">
        <f t="shared" si="5"/>
        <v>47431.334999999999</v>
      </c>
      <c r="Q39" s="41" t="str">
        <f t="shared" si="11"/>
        <v/>
      </c>
      <c r="R39" s="195" t="str">
        <f t="shared" si="12"/>
        <v/>
      </c>
      <c r="S39" s="177">
        <f t="shared" si="13"/>
        <v>2584</v>
      </c>
      <c r="T39" s="21">
        <f t="shared" si="14"/>
        <v>49295</v>
      </c>
      <c r="U39" s="21">
        <f>+($T$44-$T$32)/1200*'資料①-季節指数'!G8</f>
        <v>16.629000000000001</v>
      </c>
      <c r="V39" s="114">
        <f t="shared" si="6"/>
        <v>49311.629000000001</v>
      </c>
      <c r="W39" s="41" t="str">
        <f t="shared" si="15"/>
        <v/>
      </c>
      <c r="X39" s="195" t="str">
        <f t="shared" si="16"/>
        <v/>
      </c>
      <c r="Z39" s="194"/>
      <c r="AA39" s="194"/>
      <c r="AB39" s="194"/>
      <c r="AC39" s="194"/>
      <c r="AD39" s="194"/>
      <c r="AE39" s="194"/>
      <c r="AF39" s="194"/>
      <c r="AG39" s="194"/>
      <c r="AH39" s="194"/>
      <c r="AI39" s="194"/>
      <c r="AJ39" s="194"/>
      <c r="AK39" s="194"/>
    </row>
    <row r="40" spans="2:37">
      <c r="B40" s="51" t="s">
        <v>25</v>
      </c>
      <c r="C40" s="49">
        <v>45443</v>
      </c>
      <c r="D40" s="1">
        <f t="shared" si="17"/>
        <v>1338</v>
      </c>
      <c r="E40" s="21">
        <f t="shared" si="18"/>
        <v>115603200</v>
      </c>
      <c r="F40" s="52">
        <f t="shared" si="19"/>
        <v>4205</v>
      </c>
      <c r="G40" s="21">
        <f t="shared" si="20"/>
        <v>47287</v>
      </c>
      <c r="H40" s="21">
        <f>+($G$44-$G$32)/1200*'資料①-季節指数'!G9</f>
        <v>-56.974499999999992</v>
      </c>
      <c r="I40" s="114">
        <f t="shared" si="4"/>
        <v>47230.025500000003</v>
      </c>
      <c r="J40" s="23"/>
      <c r="K40" s="41" t="str">
        <f t="shared" si="7"/>
        <v/>
      </c>
      <c r="L40" s="195" t="str">
        <f t="shared" si="8"/>
        <v/>
      </c>
      <c r="M40" s="54">
        <f t="shared" si="9"/>
        <v>4184</v>
      </c>
      <c r="N40" s="21">
        <f t="shared" si="10"/>
        <v>47308</v>
      </c>
      <c r="O40" s="21">
        <f>+($N$44-$N$32)/1200*'資料①-季節指数'!G9</f>
        <v>-56.677500000000002</v>
      </c>
      <c r="P40" s="114">
        <f t="shared" si="5"/>
        <v>47251.322500000002</v>
      </c>
      <c r="Q40" s="41" t="str">
        <f t="shared" si="11"/>
        <v/>
      </c>
      <c r="R40" s="195" t="str">
        <f t="shared" si="12"/>
        <v/>
      </c>
      <c r="S40" s="177">
        <f t="shared" si="13"/>
        <v>2645</v>
      </c>
      <c r="T40" s="21">
        <f t="shared" si="14"/>
        <v>49234</v>
      </c>
      <c r="U40" s="21">
        <f>+($T$44-$T$32)/1200*'資料①-季節指数'!G9</f>
        <v>-35.788499999999999</v>
      </c>
      <c r="V40" s="114">
        <f t="shared" si="6"/>
        <v>49198.211499999998</v>
      </c>
      <c r="W40" s="41" t="str">
        <f t="shared" si="15"/>
        <v/>
      </c>
      <c r="X40" s="195" t="str">
        <f t="shared" si="16"/>
        <v/>
      </c>
      <c r="Z40" s="194"/>
      <c r="AA40" s="194"/>
      <c r="AB40" s="194"/>
      <c r="AC40" s="194"/>
      <c r="AD40" s="194"/>
      <c r="AE40" s="194"/>
      <c r="AF40" s="194"/>
      <c r="AG40" s="194"/>
      <c r="AH40" s="194"/>
      <c r="AI40" s="194"/>
      <c r="AJ40" s="194"/>
      <c r="AK40" s="194"/>
    </row>
    <row r="41" spans="2:37">
      <c r="B41" s="51" t="s">
        <v>24</v>
      </c>
      <c r="C41" s="49">
        <v>45473</v>
      </c>
      <c r="D41" s="1">
        <f t="shared" si="17"/>
        <v>1368</v>
      </c>
      <c r="E41" s="21">
        <f t="shared" si="18"/>
        <v>118195200</v>
      </c>
      <c r="F41" s="52">
        <f t="shared" si="19"/>
        <v>4300</v>
      </c>
      <c r="G41" s="21">
        <f t="shared" si="20"/>
        <v>47192</v>
      </c>
      <c r="H41" s="21">
        <f>+($G$44-$G$32)/1200*'資料①-季節指数'!G10</f>
        <v>-75.582333333333324</v>
      </c>
      <c r="I41" s="114">
        <f t="shared" si="4"/>
        <v>47116.417666666668</v>
      </c>
      <c r="J41" s="23"/>
      <c r="K41" s="41" t="str">
        <f t="shared" si="7"/>
        <v/>
      </c>
      <c r="L41" s="195" t="str">
        <f t="shared" si="8"/>
        <v/>
      </c>
      <c r="M41" s="54">
        <f t="shared" si="9"/>
        <v>4278</v>
      </c>
      <c r="N41" s="21">
        <f t="shared" si="10"/>
        <v>47214</v>
      </c>
      <c r="O41" s="21">
        <f>+($N$44-$N$32)/1200*'資料①-季節指数'!G10</f>
        <v>-75.188333333333333</v>
      </c>
      <c r="P41" s="114">
        <f t="shared" si="5"/>
        <v>47138.811666666668</v>
      </c>
      <c r="Q41" s="41" t="str">
        <f t="shared" si="11"/>
        <v/>
      </c>
      <c r="R41" s="195" t="str">
        <f t="shared" si="12"/>
        <v/>
      </c>
      <c r="S41" s="177">
        <f t="shared" si="13"/>
        <v>2705</v>
      </c>
      <c r="T41" s="21">
        <f t="shared" si="14"/>
        <v>49174</v>
      </c>
      <c r="U41" s="21">
        <f>+($T$44-$T$32)/1200*'資料①-季節指数'!G10</f>
        <v>-47.477000000000004</v>
      </c>
      <c r="V41" s="114">
        <f t="shared" si="6"/>
        <v>49126.523000000001</v>
      </c>
      <c r="W41" s="41" t="str">
        <f t="shared" si="15"/>
        <v/>
      </c>
      <c r="X41" s="195" t="str">
        <f t="shared" si="16"/>
        <v/>
      </c>
      <c r="Z41" s="194"/>
      <c r="AA41" s="194"/>
      <c r="AB41" s="194"/>
      <c r="AC41" s="194"/>
      <c r="AD41" s="194"/>
      <c r="AE41" s="194"/>
      <c r="AF41" s="194"/>
      <c r="AG41" s="194"/>
      <c r="AH41" s="194"/>
      <c r="AI41" s="194"/>
      <c r="AJ41" s="194"/>
      <c r="AK41" s="194"/>
    </row>
    <row r="42" spans="2:37">
      <c r="B42" s="51" t="s">
        <v>23</v>
      </c>
      <c r="C42" s="49">
        <v>45504</v>
      </c>
      <c r="D42" s="1">
        <f t="shared" si="17"/>
        <v>1399</v>
      </c>
      <c r="E42" s="21">
        <f t="shared" si="18"/>
        <v>120873600</v>
      </c>
      <c r="F42" s="52">
        <f t="shared" si="19"/>
        <v>4397</v>
      </c>
      <c r="G42" s="21">
        <f t="shared" si="20"/>
        <v>47095</v>
      </c>
      <c r="H42" s="21">
        <f>+($G$44-$G$32)/1200*'資料①-季節指数'!G11</f>
        <v>-56.015333333333331</v>
      </c>
      <c r="I42" s="114">
        <f t="shared" si="4"/>
        <v>47038.984666666664</v>
      </c>
      <c r="J42" s="23"/>
      <c r="K42" s="41" t="str">
        <f t="shared" si="7"/>
        <v/>
      </c>
      <c r="L42" s="195" t="str">
        <f t="shared" si="8"/>
        <v/>
      </c>
      <c r="M42" s="54">
        <f t="shared" si="9"/>
        <v>4375</v>
      </c>
      <c r="N42" s="21">
        <f t="shared" si="10"/>
        <v>47117</v>
      </c>
      <c r="O42" s="21">
        <f>+($N$44-$N$32)/1200*'資料①-季節指数'!G11</f>
        <v>-55.723333333333336</v>
      </c>
      <c r="P42" s="114">
        <f t="shared" si="5"/>
        <v>47061.276666666665</v>
      </c>
      <c r="Q42" s="41" t="str">
        <f t="shared" si="11"/>
        <v/>
      </c>
      <c r="R42" s="195" t="str">
        <f t="shared" si="12"/>
        <v/>
      </c>
      <c r="S42" s="177">
        <f t="shared" si="13"/>
        <v>2766</v>
      </c>
      <c r="T42" s="21">
        <f t="shared" si="14"/>
        <v>49113</v>
      </c>
      <c r="U42" s="21">
        <f>+($T$44-$T$32)/1200*'資料①-季節指数'!G11</f>
        <v>-35.186</v>
      </c>
      <c r="V42" s="114">
        <f t="shared" si="6"/>
        <v>49077.813999999998</v>
      </c>
      <c r="W42" s="41" t="str">
        <f t="shared" si="15"/>
        <v/>
      </c>
      <c r="X42" s="195" t="str">
        <f t="shared" si="16"/>
        <v/>
      </c>
      <c r="Z42" s="194"/>
      <c r="AA42" s="194"/>
      <c r="AB42" s="194"/>
      <c r="AC42" s="194"/>
      <c r="AD42" s="194"/>
      <c r="AE42" s="194"/>
      <c r="AF42" s="194"/>
      <c r="AG42" s="194"/>
      <c r="AH42" s="194"/>
      <c r="AI42" s="194"/>
      <c r="AJ42" s="194"/>
      <c r="AK42" s="194"/>
    </row>
    <row r="43" spans="2:37">
      <c r="B43" s="51" t="s">
        <v>22</v>
      </c>
      <c r="C43" s="49">
        <v>45535</v>
      </c>
      <c r="D43" s="1">
        <f t="shared" si="17"/>
        <v>1430</v>
      </c>
      <c r="E43" s="21">
        <f t="shared" si="18"/>
        <v>123552000</v>
      </c>
      <c r="F43" s="52">
        <f t="shared" si="19"/>
        <v>4495</v>
      </c>
      <c r="G43" s="21">
        <f t="shared" si="20"/>
        <v>46997</v>
      </c>
      <c r="H43" s="21">
        <f>+($G$44-$G$32)/1200*'資料①-季節指数'!G12</f>
        <v>-79.514916666666664</v>
      </c>
      <c r="I43" s="114">
        <f t="shared" si="4"/>
        <v>46917.485083333333</v>
      </c>
      <c r="J43" s="23"/>
      <c r="K43" s="41" t="str">
        <f t="shared" si="7"/>
        <v/>
      </c>
      <c r="L43" s="195" t="str">
        <f t="shared" si="8"/>
        <v/>
      </c>
      <c r="M43" s="54">
        <f t="shared" si="9"/>
        <v>4472</v>
      </c>
      <c r="N43" s="21">
        <f t="shared" si="10"/>
        <v>47020</v>
      </c>
      <c r="O43" s="21">
        <f>+($N$44-$N$32)/1200*'資料①-季節指数'!G12</f>
        <v>-79.100416666666675</v>
      </c>
      <c r="P43" s="114">
        <f t="shared" si="5"/>
        <v>46940.899583333332</v>
      </c>
      <c r="Q43" s="41" t="str">
        <f t="shared" si="11"/>
        <v/>
      </c>
      <c r="R43" s="195" t="str">
        <f t="shared" si="12"/>
        <v/>
      </c>
      <c r="S43" s="177">
        <f t="shared" si="13"/>
        <v>2827</v>
      </c>
      <c r="T43" s="21">
        <f t="shared" si="14"/>
        <v>49052</v>
      </c>
      <c r="U43" s="21">
        <f>+($T$44-$T$32)/1200*'資料①-季節指数'!G12</f>
        <v>-49.947250000000004</v>
      </c>
      <c r="V43" s="114">
        <f t="shared" si="6"/>
        <v>49002.052750000003</v>
      </c>
      <c r="W43" s="41" t="str">
        <f t="shared" si="15"/>
        <v/>
      </c>
      <c r="X43" s="195" t="str">
        <f t="shared" si="16"/>
        <v/>
      </c>
      <c r="Z43" s="194"/>
      <c r="AA43" s="194"/>
      <c r="AB43" s="194"/>
      <c r="AC43" s="194"/>
      <c r="AD43" s="194"/>
      <c r="AE43" s="194"/>
      <c r="AF43" s="194"/>
      <c r="AG43" s="194"/>
      <c r="AH43" s="194"/>
      <c r="AI43" s="194"/>
      <c r="AJ43" s="194"/>
      <c r="AK43" s="194"/>
    </row>
    <row r="44" spans="2:37">
      <c r="B44" s="124" t="s">
        <v>21</v>
      </c>
      <c r="C44" s="120">
        <v>45565</v>
      </c>
      <c r="D44" s="121">
        <f t="shared" si="17"/>
        <v>1460</v>
      </c>
      <c r="E44" s="116">
        <f t="shared" si="18"/>
        <v>126144000</v>
      </c>
      <c r="F44" s="122">
        <f t="shared" si="19"/>
        <v>4589</v>
      </c>
      <c r="G44" s="116">
        <f t="shared" si="20"/>
        <v>46903</v>
      </c>
      <c r="H44" s="116"/>
      <c r="I44" s="116">
        <f t="shared" si="4"/>
        <v>46903</v>
      </c>
      <c r="J44" s="23"/>
      <c r="K44" s="41" t="str">
        <f t="shared" si="7"/>
        <v/>
      </c>
      <c r="L44" s="195" t="str">
        <f t="shared" si="8"/>
        <v/>
      </c>
      <c r="M44" s="54">
        <f t="shared" si="9"/>
        <v>4566</v>
      </c>
      <c r="N44" s="116">
        <f t="shared" si="10"/>
        <v>46926</v>
      </c>
      <c r="O44" s="116"/>
      <c r="P44" s="116">
        <f t="shared" si="5"/>
        <v>46926</v>
      </c>
      <c r="Q44" s="41" t="str">
        <f t="shared" si="11"/>
        <v/>
      </c>
      <c r="R44" s="195" t="str">
        <f t="shared" si="12"/>
        <v/>
      </c>
      <c r="S44" s="177">
        <f t="shared" si="13"/>
        <v>2886</v>
      </c>
      <c r="T44" s="116">
        <f t="shared" si="14"/>
        <v>48993</v>
      </c>
      <c r="U44" s="116"/>
      <c r="V44" s="116">
        <f t="shared" si="6"/>
        <v>48993</v>
      </c>
      <c r="W44" s="41" t="str">
        <f t="shared" si="15"/>
        <v/>
      </c>
      <c r="X44" s="195" t="str">
        <f t="shared" si="16"/>
        <v/>
      </c>
      <c r="Z44" s="194"/>
      <c r="AA44" s="194"/>
      <c r="AB44" s="194"/>
      <c r="AC44" s="194"/>
      <c r="AD44" s="194"/>
      <c r="AE44" s="194"/>
      <c r="AF44" s="194"/>
      <c r="AG44" s="194"/>
      <c r="AH44" s="194"/>
      <c r="AI44" s="194"/>
      <c r="AJ44" s="194"/>
      <c r="AK44" s="194"/>
    </row>
    <row r="45" spans="2:37">
      <c r="B45" s="51" t="s">
        <v>32</v>
      </c>
      <c r="C45" s="49">
        <v>45596</v>
      </c>
      <c r="D45" s="1">
        <f t="shared" si="17"/>
        <v>1491</v>
      </c>
      <c r="E45" s="21">
        <f t="shared" si="18"/>
        <v>128822400</v>
      </c>
      <c r="F45" s="52">
        <f t="shared" si="19"/>
        <v>4686</v>
      </c>
      <c r="G45" s="21">
        <f t="shared" si="20"/>
        <v>46806</v>
      </c>
      <c r="H45" s="21">
        <f>+($G$56-$G$44)/1200*'資料①-季節指数'!G14</f>
        <v>-67.481833333333327</v>
      </c>
      <c r="I45" s="114">
        <f t="shared" si="4"/>
        <v>46738.518166666669</v>
      </c>
      <c r="J45" s="23"/>
      <c r="K45" s="41" t="str">
        <f t="shared" si="7"/>
        <v/>
      </c>
      <c r="L45" s="195" t="str">
        <f t="shared" si="8"/>
        <v/>
      </c>
      <c r="M45" s="54">
        <f t="shared" si="9"/>
        <v>4663</v>
      </c>
      <c r="N45" s="21">
        <f t="shared" si="10"/>
        <v>46829</v>
      </c>
      <c r="O45" s="21">
        <f>+($N$56-$N$44)/1200*'資料①-季節指数'!G14</f>
        <v>-67.128833333333333</v>
      </c>
      <c r="P45" s="114">
        <f t="shared" si="5"/>
        <v>46761.871166666664</v>
      </c>
      <c r="Q45" s="41" t="str">
        <f t="shared" si="11"/>
        <v/>
      </c>
      <c r="R45" s="195" t="str">
        <f t="shared" si="12"/>
        <v/>
      </c>
      <c r="S45" s="177">
        <f t="shared" si="13"/>
        <v>2948</v>
      </c>
      <c r="T45" s="21">
        <f t="shared" si="14"/>
        <v>48931</v>
      </c>
      <c r="U45" s="21">
        <f>+($T$56-$T$44)/1200*'資料①-季節指数'!G14</f>
        <v>-42.477666666666664</v>
      </c>
      <c r="V45" s="114">
        <f t="shared" si="6"/>
        <v>48888.522333333334</v>
      </c>
      <c r="W45" s="41" t="str">
        <f t="shared" si="15"/>
        <v/>
      </c>
      <c r="X45" s="195" t="str">
        <f t="shared" si="16"/>
        <v/>
      </c>
      <c r="Z45" s="194"/>
      <c r="AA45" s="194"/>
      <c r="AB45" s="194"/>
      <c r="AC45" s="194"/>
      <c r="AD45" s="194"/>
      <c r="AE45" s="194"/>
      <c r="AF45" s="194"/>
      <c r="AG45" s="194"/>
      <c r="AH45" s="194"/>
      <c r="AI45" s="194"/>
      <c r="AJ45" s="194"/>
      <c r="AK45" s="194"/>
    </row>
    <row r="46" spans="2:37">
      <c r="B46" s="51" t="s">
        <v>31</v>
      </c>
      <c r="C46" s="49">
        <v>45626</v>
      </c>
      <c r="D46" s="1">
        <f t="shared" si="17"/>
        <v>1521</v>
      </c>
      <c r="E46" s="21">
        <f t="shared" si="18"/>
        <v>131414400</v>
      </c>
      <c r="F46" s="52">
        <f t="shared" si="19"/>
        <v>4781</v>
      </c>
      <c r="G46" s="21">
        <f t="shared" si="20"/>
        <v>46711</v>
      </c>
      <c r="H46" s="21">
        <f>+($G$56-$G$44)/1200*'資料①-季節指数'!G15</f>
        <v>-73.408000000000001</v>
      </c>
      <c r="I46" s="114">
        <f t="shared" si="4"/>
        <v>46637.591999999997</v>
      </c>
      <c r="J46" s="23"/>
      <c r="K46" s="41" t="str">
        <f t="shared" si="7"/>
        <v/>
      </c>
      <c r="L46" s="195" t="str">
        <f t="shared" si="8"/>
        <v/>
      </c>
      <c r="M46" s="54">
        <f t="shared" si="9"/>
        <v>4756</v>
      </c>
      <c r="N46" s="21">
        <f t="shared" si="10"/>
        <v>46736</v>
      </c>
      <c r="O46" s="21">
        <f>+($N$56-$N$44)/1200*'資料①-季節指数'!G15</f>
        <v>-73.024000000000001</v>
      </c>
      <c r="P46" s="114">
        <f t="shared" si="5"/>
        <v>46662.976000000002</v>
      </c>
      <c r="Q46" s="41" t="str">
        <f t="shared" si="11"/>
        <v/>
      </c>
      <c r="R46" s="195" t="str">
        <f t="shared" si="12"/>
        <v/>
      </c>
      <c r="S46" s="177">
        <f t="shared" si="13"/>
        <v>3007</v>
      </c>
      <c r="T46" s="21">
        <f t="shared" si="14"/>
        <v>48872</v>
      </c>
      <c r="U46" s="21">
        <f>+($T$56-$T$44)/1200*'資料①-季節指数'!G15</f>
        <v>-46.207999999999998</v>
      </c>
      <c r="V46" s="114">
        <f t="shared" si="6"/>
        <v>48825.792000000001</v>
      </c>
      <c r="W46" s="41" t="str">
        <f t="shared" si="15"/>
        <v/>
      </c>
      <c r="X46" s="195" t="str">
        <f t="shared" si="16"/>
        <v/>
      </c>
      <c r="Z46" s="194"/>
      <c r="AA46" s="194"/>
      <c r="AB46" s="194"/>
      <c r="AC46" s="194"/>
      <c r="AD46" s="194"/>
      <c r="AE46" s="194"/>
      <c r="AF46" s="194"/>
      <c r="AG46" s="194"/>
      <c r="AH46" s="194"/>
      <c r="AI46" s="194"/>
      <c r="AJ46" s="194"/>
      <c r="AK46" s="194"/>
    </row>
    <row r="47" spans="2:37">
      <c r="B47" s="51" t="s">
        <v>30</v>
      </c>
      <c r="C47" s="49">
        <v>45657</v>
      </c>
      <c r="D47" s="1">
        <f t="shared" si="17"/>
        <v>1552</v>
      </c>
      <c r="E47" s="21">
        <f t="shared" si="18"/>
        <v>134092800</v>
      </c>
      <c r="F47" s="52">
        <f t="shared" si="19"/>
        <v>4878</v>
      </c>
      <c r="G47" s="21">
        <f t="shared" si="20"/>
        <v>46614</v>
      </c>
      <c r="H47" s="21">
        <f>+($G$56-$G$44)/1200*'資料①-季節指数'!G16</f>
        <v>-97.87733333333334</v>
      </c>
      <c r="I47" s="114">
        <f t="shared" si="4"/>
        <v>46516.12266666667</v>
      </c>
      <c r="J47" s="23"/>
      <c r="K47" s="41" t="str">
        <f t="shared" si="7"/>
        <v/>
      </c>
      <c r="L47" s="195" t="str">
        <f t="shared" si="8"/>
        <v/>
      </c>
      <c r="M47" s="54">
        <f t="shared" si="9"/>
        <v>4853</v>
      </c>
      <c r="N47" s="21">
        <f t="shared" si="10"/>
        <v>46639</v>
      </c>
      <c r="O47" s="21">
        <f>+($N$56-$N$44)/1200*'資料①-季節指数'!G16</f>
        <v>-97.365333333333339</v>
      </c>
      <c r="P47" s="114">
        <f t="shared" si="5"/>
        <v>46541.634666666665</v>
      </c>
      <c r="Q47" s="41" t="str">
        <f t="shared" si="11"/>
        <v/>
      </c>
      <c r="R47" s="195" t="str">
        <f t="shared" si="12"/>
        <v/>
      </c>
      <c r="S47" s="177">
        <f t="shared" si="13"/>
        <v>3068</v>
      </c>
      <c r="T47" s="21">
        <f t="shared" si="14"/>
        <v>48811</v>
      </c>
      <c r="U47" s="21">
        <f>+($T$56-$T$44)/1200*'資料①-季節指数'!G16</f>
        <v>-61.610666666666674</v>
      </c>
      <c r="V47" s="114">
        <f t="shared" si="6"/>
        <v>48749.389333333333</v>
      </c>
      <c r="W47" s="41" t="str">
        <f t="shared" si="15"/>
        <v/>
      </c>
      <c r="X47" s="195" t="str">
        <f t="shared" si="16"/>
        <v/>
      </c>
      <c r="Z47" s="194"/>
      <c r="AA47" s="194"/>
      <c r="AB47" s="194"/>
      <c r="AC47" s="194"/>
      <c r="AD47" s="194"/>
      <c r="AE47" s="194"/>
      <c r="AF47" s="194"/>
      <c r="AG47" s="194"/>
      <c r="AH47" s="194"/>
      <c r="AI47" s="194"/>
      <c r="AJ47" s="194"/>
      <c r="AK47" s="194"/>
    </row>
    <row r="48" spans="2:37">
      <c r="B48" s="51" t="s">
        <v>29</v>
      </c>
      <c r="C48" s="49">
        <v>45658</v>
      </c>
      <c r="D48" s="1">
        <f t="shared" si="17"/>
        <v>1553</v>
      </c>
      <c r="E48" s="21">
        <f t="shared" si="18"/>
        <v>134179200</v>
      </c>
      <c r="F48" s="52">
        <f t="shared" si="19"/>
        <v>4881</v>
      </c>
      <c r="G48" s="21">
        <f t="shared" si="20"/>
        <v>46611</v>
      </c>
      <c r="H48" s="21">
        <f>+($G$56-$G$44)/1200*'資料①-季節指数'!G5</f>
        <v>-116.42049999999999</v>
      </c>
      <c r="I48" s="114">
        <f t="shared" si="4"/>
        <v>46494.5795</v>
      </c>
      <c r="J48" s="23"/>
      <c r="K48" s="41" t="str">
        <f t="shared" si="7"/>
        <v/>
      </c>
      <c r="L48" s="195" t="str">
        <f t="shared" si="8"/>
        <v/>
      </c>
      <c r="M48" s="54">
        <f t="shared" si="9"/>
        <v>4856</v>
      </c>
      <c r="N48" s="21">
        <f t="shared" si="10"/>
        <v>46636</v>
      </c>
      <c r="O48" s="21">
        <f>+($N$56-$N$44)/1200*'資料①-季節指数'!G5</f>
        <v>-115.8115</v>
      </c>
      <c r="P48" s="114">
        <f t="shared" si="5"/>
        <v>46520.188499999997</v>
      </c>
      <c r="Q48" s="41" t="str">
        <f t="shared" si="11"/>
        <v/>
      </c>
      <c r="R48" s="195" t="str">
        <f t="shared" si="12"/>
        <v/>
      </c>
      <c r="S48" s="177">
        <f t="shared" si="13"/>
        <v>3070</v>
      </c>
      <c r="T48" s="21">
        <f t="shared" si="14"/>
        <v>48809</v>
      </c>
      <c r="U48" s="21">
        <f>+($T$56-$T$44)/1200*'資料①-季節指数'!G5</f>
        <v>-73.283000000000001</v>
      </c>
      <c r="V48" s="114">
        <f t="shared" si="6"/>
        <v>48735.716999999997</v>
      </c>
      <c r="W48" s="41" t="str">
        <f t="shared" si="15"/>
        <v/>
      </c>
      <c r="X48" s="195" t="str">
        <f t="shared" si="16"/>
        <v/>
      </c>
      <c r="Z48" s="194"/>
      <c r="AA48" s="194"/>
      <c r="AB48" s="194"/>
      <c r="AC48" s="194"/>
      <c r="AD48" s="194"/>
      <c r="AE48" s="194"/>
      <c r="AF48" s="194"/>
      <c r="AG48" s="194"/>
      <c r="AH48" s="194"/>
      <c r="AI48" s="194"/>
      <c r="AJ48" s="194"/>
      <c r="AK48" s="194"/>
    </row>
    <row r="49" spans="2:37">
      <c r="B49" s="51" t="s">
        <v>28</v>
      </c>
      <c r="C49" s="49">
        <v>45716</v>
      </c>
      <c r="D49" s="1">
        <f t="shared" si="17"/>
        <v>1611</v>
      </c>
      <c r="E49" s="21">
        <f t="shared" si="18"/>
        <v>139190400</v>
      </c>
      <c r="F49" s="52">
        <f t="shared" si="19"/>
        <v>5063</v>
      </c>
      <c r="G49" s="21">
        <f t="shared" si="20"/>
        <v>46429</v>
      </c>
      <c r="H49" s="21">
        <f>+($G$56-$G$44)/1200*'資料①-季節指数'!G6</f>
        <v>-102.75208333333333</v>
      </c>
      <c r="I49" s="114">
        <f t="shared" si="4"/>
        <v>46326.247916666667</v>
      </c>
      <c r="J49" s="23"/>
      <c r="K49" s="41" t="str">
        <f t="shared" si="7"/>
        <v/>
      </c>
      <c r="L49" s="195" t="str">
        <f t="shared" si="8"/>
        <v/>
      </c>
      <c r="M49" s="54">
        <f t="shared" si="9"/>
        <v>5038</v>
      </c>
      <c r="N49" s="21">
        <f t="shared" si="10"/>
        <v>46454</v>
      </c>
      <c r="O49" s="21">
        <f>+($N$56-$N$44)/1200*'資料①-季節指数'!G6</f>
        <v>-102.21458333333334</v>
      </c>
      <c r="P49" s="114">
        <f t="shared" si="5"/>
        <v>46351.785416666666</v>
      </c>
      <c r="Q49" s="41" t="str">
        <f t="shared" si="11"/>
        <v/>
      </c>
      <c r="R49" s="195" t="str">
        <f t="shared" si="12"/>
        <v/>
      </c>
      <c r="S49" s="177">
        <f t="shared" si="13"/>
        <v>3185</v>
      </c>
      <c r="T49" s="21">
        <f t="shared" si="14"/>
        <v>48694</v>
      </c>
      <c r="U49" s="21">
        <f>+($T$56-$T$44)/1200*'資料①-季節指数'!G6</f>
        <v>-64.679166666666674</v>
      </c>
      <c r="V49" s="114">
        <f t="shared" si="6"/>
        <v>48629.320833333331</v>
      </c>
      <c r="W49" s="41" t="str">
        <f t="shared" si="15"/>
        <v/>
      </c>
      <c r="X49" s="195" t="str">
        <f t="shared" si="16"/>
        <v/>
      </c>
      <c r="Z49" s="194"/>
      <c r="AA49" s="194"/>
      <c r="AB49" s="194"/>
      <c r="AC49" s="194"/>
      <c r="AD49" s="194"/>
      <c r="AE49" s="194"/>
      <c r="AF49" s="194"/>
      <c r="AG49" s="194"/>
      <c r="AH49" s="194"/>
      <c r="AI49" s="194"/>
      <c r="AJ49" s="194"/>
      <c r="AK49" s="194"/>
    </row>
    <row r="50" spans="2:37">
      <c r="B50" s="51" t="s">
        <v>27</v>
      </c>
      <c r="C50" s="49">
        <v>45747</v>
      </c>
      <c r="D50" s="1">
        <f t="shared" si="17"/>
        <v>1642</v>
      </c>
      <c r="E50" s="21">
        <f t="shared" si="18"/>
        <v>141868800</v>
      </c>
      <c r="F50" s="52">
        <f t="shared" si="19"/>
        <v>5161</v>
      </c>
      <c r="G50" s="21">
        <f t="shared" si="20"/>
        <v>46331</v>
      </c>
      <c r="H50" s="21">
        <f>+($G$56-$G$44)/1200*'資料①-季節指数'!G7</f>
        <v>-364.07691666666665</v>
      </c>
      <c r="I50" s="114">
        <f t="shared" si="4"/>
        <v>45966.923083333335</v>
      </c>
      <c r="J50" s="23"/>
      <c r="K50" s="41" t="str">
        <f t="shared" si="7"/>
        <v/>
      </c>
      <c r="L50" s="195" t="str">
        <f t="shared" si="8"/>
        <v/>
      </c>
      <c r="M50" s="54">
        <f t="shared" si="9"/>
        <v>5135</v>
      </c>
      <c r="N50" s="21">
        <f t="shared" si="10"/>
        <v>46357</v>
      </c>
      <c r="O50" s="21">
        <f>+($N$56-$N$44)/1200*'資料①-季節指数'!G7</f>
        <v>-362.17241666666666</v>
      </c>
      <c r="P50" s="114">
        <f t="shared" si="5"/>
        <v>45994.827583333332</v>
      </c>
      <c r="Q50" s="41" t="str">
        <f t="shared" si="11"/>
        <v/>
      </c>
      <c r="R50" s="195" t="str">
        <f t="shared" si="12"/>
        <v/>
      </c>
      <c r="S50" s="177">
        <f t="shared" si="13"/>
        <v>3246</v>
      </c>
      <c r="T50" s="21">
        <f t="shared" si="14"/>
        <v>48633</v>
      </c>
      <c r="U50" s="21">
        <f>+($T$56-$T$44)/1200*'資料①-季節指数'!G7</f>
        <v>-229.17483333333334</v>
      </c>
      <c r="V50" s="114">
        <f t="shared" si="6"/>
        <v>48403.825166666669</v>
      </c>
      <c r="W50" s="41" t="str">
        <f t="shared" si="15"/>
        <v/>
      </c>
      <c r="X50" s="195" t="str">
        <f t="shared" si="16"/>
        <v/>
      </c>
      <c r="Z50" s="194"/>
      <c r="AA50" s="194"/>
      <c r="AB50" s="194"/>
      <c r="AC50" s="194"/>
      <c r="AD50" s="194"/>
      <c r="AE50" s="194"/>
      <c r="AF50" s="194"/>
      <c r="AG50" s="194"/>
      <c r="AH50" s="194"/>
      <c r="AI50" s="194"/>
      <c r="AJ50" s="194"/>
      <c r="AK50" s="194"/>
    </row>
    <row r="51" spans="2:37">
      <c r="B51" s="51" t="s">
        <v>26</v>
      </c>
      <c r="C51" s="49">
        <v>45777</v>
      </c>
      <c r="D51" s="1">
        <f t="shared" si="17"/>
        <v>1672</v>
      </c>
      <c r="E51" s="21">
        <f t="shared" si="18"/>
        <v>144460800</v>
      </c>
      <c r="F51" s="52">
        <f t="shared" si="19"/>
        <v>5255</v>
      </c>
      <c r="G51" s="21">
        <f t="shared" si="20"/>
        <v>46237</v>
      </c>
      <c r="H51" s="21">
        <f>+($G$56-$G$44)/1200*'資料①-季節指数'!G8</f>
        <v>26.381</v>
      </c>
      <c r="I51" s="114">
        <f t="shared" si="4"/>
        <v>46263.381000000001</v>
      </c>
      <c r="J51" s="23"/>
      <c r="K51" s="41" t="str">
        <f t="shared" si="7"/>
        <v/>
      </c>
      <c r="L51" s="195" t="str">
        <f t="shared" si="8"/>
        <v/>
      </c>
      <c r="M51" s="54">
        <f t="shared" si="9"/>
        <v>5229</v>
      </c>
      <c r="N51" s="21">
        <f t="shared" si="10"/>
        <v>46263</v>
      </c>
      <c r="O51" s="21">
        <f>+($N$56-$N$44)/1200*'資料①-季節指数'!G8</f>
        <v>26.243000000000002</v>
      </c>
      <c r="P51" s="114">
        <f t="shared" si="5"/>
        <v>46289.243000000002</v>
      </c>
      <c r="Q51" s="41" t="str">
        <f t="shared" si="11"/>
        <v/>
      </c>
      <c r="R51" s="195" t="str">
        <f t="shared" si="12"/>
        <v/>
      </c>
      <c r="S51" s="177">
        <f t="shared" si="13"/>
        <v>3306</v>
      </c>
      <c r="T51" s="21">
        <f t="shared" si="14"/>
        <v>48573</v>
      </c>
      <c r="U51" s="21">
        <f>+($T$56-$T$44)/1200*'資料①-季節指数'!G8</f>
        <v>16.606000000000002</v>
      </c>
      <c r="V51" s="114">
        <f t="shared" si="6"/>
        <v>48589.606</v>
      </c>
      <c r="W51" s="41" t="str">
        <f t="shared" si="15"/>
        <v/>
      </c>
      <c r="X51" s="195" t="str">
        <f t="shared" si="16"/>
        <v/>
      </c>
      <c r="Z51" s="194"/>
      <c r="AA51" s="194"/>
      <c r="AB51" s="194"/>
      <c r="AC51" s="194"/>
      <c r="AD51" s="194"/>
      <c r="AE51" s="194"/>
      <c r="AF51" s="194"/>
      <c r="AG51" s="194"/>
      <c r="AH51" s="194"/>
      <c r="AI51" s="194"/>
      <c r="AJ51" s="194"/>
      <c r="AK51" s="194"/>
    </row>
    <row r="52" spans="2:37">
      <c r="B52" s="51" t="s">
        <v>25</v>
      </c>
      <c r="C52" s="49">
        <v>45808</v>
      </c>
      <c r="D52" s="1">
        <f t="shared" si="17"/>
        <v>1703</v>
      </c>
      <c r="E52" s="21">
        <f t="shared" si="18"/>
        <v>147139200</v>
      </c>
      <c r="F52" s="52">
        <f t="shared" si="19"/>
        <v>5353</v>
      </c>
      <c r="G52" s="21">
        <f t="shared" si="20"/>
        <v>46139</v>
      </c>
      <c r="H52" s="21">
        <f>+($G$56-$G$44)/1200*'資料①-季節指数'!G9</f>
        <v>-56.776499999999999</v>
      </c>
      <c r="I52" s="114">
        <f t="shared" si="4"/>
        <v>46082.2235</v>
      </c>
      <c r="J52" s="23"/>
      <c r="K52" s="41" t="str">
        <f t="shared" si="7"/>
        <v/>
      </c>
      <c r="L52" s="195" t="str">
        <f t="shared" si="8"/>
        <v/>
      </c>
      <c r="M52" s="54">
        <f t="shared" si="9"/>
        <v>5325</v>
      </c>
      <c r="N52" s="21">
        <f t="shared" si="10"/>
        <v>46167</v>
      </c>
      <c r="O52" s="21">
        <f>+($N$56-$N$44)/1200*'資料①-季節指数'!G9</f>
        <v>-56.479499999999994</v>
      </c>
      <c r="P52" s="114">
        <f t="shared" si="5"/>
        <v>46110.520499999999</v>
      </c>
      <c r="Q52" s="41" t="str">
        <f t="shared" si="11"/>
        <v/>
      </c>
      <c r="R52" s="195" t="str">
        <f t="shared" si="12"/>
        <v/>
      </c>
      <c r="S52" s="177">
        <f t="shared" si="13"/>
        <v>3367</v>
      </c>
      <c r="T52" s="21">
        <f t="shared" si="14"/>
        <v>48512</v>
      </c>
      <c r="U52" s="21">
        <f>+($T$56-$T$44)/1200*'資料①-季節指数'!G9</f>
        <v>-35.738999999999997</v>
      </c>
      <c r="V52" s="114">
        <f t="shared" si="6"/>
        <v>48476.260999999999</v>
      </c>
      <c r="W52" s="41" t="str">
        <f t="shared" si="15"/>
        <v/>
      </c>
      <c r="X52" s="195" t="str">
        <f t="shared" si="16"/>
        <v/>
      </c>
      <c r="Z52" s="194"/>
      <c r="AA52" s="194"/>
      <c r="AB52" s="194"/>
      <c r="AC52" s="194"/>
      <c r="AD52" s="194"/>
      <c r="AE52" s="194"/>
      <c r="AF52" s="194"/>
      <c r="AG52" s="194"/>
      <c r="AH52" s="194"/>
      <c r="AI52" s="194"/>
      <c r="AJ52" s="194"/>
      <c r="AK52" s="194"/>
    </row>
    <row r="53" spans="2:37">
      <c r="B53" s="51" t="s">
        <v>24</v>
      </c>
      <c r="C53" s="49">
        <v>45838</v>
      </c>
      <c r="D53" s="1">
        <f t="shared" si="17"/>
        <v>1733</v>
      </c>
      <c r="E53" s="21">
        <f t="shared" si="18"/>
        <v>149731200</v>
      </c>
      <c r="F53" s="52">
        <f t="shared" si="19"/>
        <v>5447</v>
      </c>
      <c r="G53" s="21">
        <f t="shared" si="20"/>
        <v>46045</v>
      </c>
      <c r="H53" s="21">
        <f>+($G$56-$G$44)/1200*'資料①-季節指数'!G10</f>
        <v>-75.319666666666663</v>
      </c>
      <c r="I53" s="114">
        <f t="shared" si="4"/>
        <v>45969.68033333333</v>
      </c>
      <c r="J53" s="23"/>
      <c r="K53" s="41" t="str">
        <f t="shared" si="7"/>
        <v/>
      </c>
      <c r="L53" s="195" t="str">
        <f t="shared" si="8"/>
        <v/>
      </c>
      <c r="M53" s="54">
        <f t="shared" si="9"/>
        <v>5419</v>
      </c>
      <c r="N53" s="21">
        <f t="shared" si="10"/>
        <v>46073</v>
      </c>
      <c r="O53" s="21">
        <f>+($N$56-$N$44)/1200*'資料①-季節指数'!G10</f>
        <v>-74.925666666666658</v>
      </c>
      <c r="P53" s="114">
        <f t="shared" si="5"/>
        <v>45998.07433333333</v>
      </c>
      <c r="Q53" s="41" t="str">
        <f t="shared" si="11"/>
        <v/>
      </c>
      <c r="R53" s="195" t="str">
        <f t="shared" si="12"/>
        <v/>
      </c>
      <c r="S53" s="177">
        <f t="shared" si="13"/>
        <v>3426</v>
      </c>
      <c r="T53" s="21">
        <f t="shared" si="14"/>
        <v>48453</v>
      </c>
      <c r="U53" s="21">
        <f>+($T$56-$T$44)/1200*'資料①-季節指数'!G10</f>
        <v>-47.411333333333332</v>
      </c>
      <c r="V53" s="114">
        <f t="shared" si="6"/>
        <v>48405.58866666667</v>
      </c>
      <c r="W53" s="41" t="str">
        <f t="shared" si="15"/>
        <v/>
      </c>
      <c r="X53" s="195" t="str">
        <f t="shared" si="16"/>
        <v/>
      </c>
      <c r="Z53" s="194"/>
      <c r="AA53" s="194"/>
      <c r="AB53" s="194"/>
      <c r="AC53" s="194"/>
      <c r="AD53" s="194"/>
      <c r="AE53" s="194"/>
      <c r="AF53" s="194"/>
      <c r="AG53" s="194"/>
      <c r="AH53" s="194"/>
      <c r="AI53" s="194"/>
      <c r="AJ53" s="194"/>
      <c r="AK53" s="194"/>
    </row>
    <row r="54" spans="2:37">
      <c r="B54" s="51" t="s">
        <v>23</v>
      </c>
      <c r="C54" s="49">
        <v>45869</v>
      </c>
      <c r="D54" s="1">
        <f t="shared" si="17"/>
        <v>1764</v>
      </c>
      <c r="E54" s="21">
        <f t="shared" si="18"/>
        <v>152409600</v>
      </c>
      <c r="F54" s="52">
        <f t="shared" si="19"/>
        <v>5544</v>
      </c>
      <c r="G54" s="21">
        <f t="shared" si="20"/>
        <v>45948</v>
      </c>
      <c r="H54" s="21">
        <f>+($G$56-$G$44)/1200*'資料①-季節指数'!G11</f>
        <v>-55.820666666666661</v>
      </c>
      <c r="I54" s="114">
        <f t="shared" si="4"/>
        <v>45892.179333333333</v>
      </c>
      <c r="J54" s="23"/>
      <c r="K54" s="41" t="str">
        <f t="shared" si="7"/>
        <v/>
      </c>
      <c r="L54" s="195" t="str">
        <f t="shared" si="8"/>
        <v/>
      </c>
      <c r="M54" s="54">
        <f t="shared" si="9"/>
        <v>5516</v>
      </c>
      <c r="N54" s="21">
        <f t="shared" si="10"/>
        <v>45976</v>
      </c>
      <c r="O54" s="21">
        <f>+($N$56-$N$44)/1200*'資料①-季節指数'!G11</f>
        <v>-55.528666666666666</v>
      </c>
      <c r="P54" s="114">
        <f t="shared" si="5"/>
        <v>45920.471333333335</v>
      </c>
      <c r="Q54" s="41" t="str">
        <f t="shared" si="11"/>
        <v/>
      </c>
      <c r="R54" s="195" t="str">
        <f t="shared" si="12"/>
        <v/>
      </c>
      <c r="S54" s="177">
        <f t="shared" si="13"/>
        <v>3487</v>
      </c>
      <c r="T54" s="21">
        <f t="shared" si="14"/>
        <v>48392</v>
      </c>
      <c r="U54" s="21">
        <f>+($T$56-$T$44)/1200*'資料①-季節指数'!G11</f>
        <v>-35.137333333333331</v>
      </c>
      <c r="V54" s="114">
        <f t="shared" si="6"/>
        <v>48356.862666666668</v>
      </c>
      <c r="W54" s="41" t="str">
        <f t="shared" si="15"/>
        <v/>
      </c>
      <c r="X54" s="195" t="str">
        <f t="shared" si="16"/>
        <v/>
      </c>
      <c r="Z54" s="194"/>
      <c r="AA54" s="194"/>
      <c r="AB54" s="194"/>
      <c r="AC54" s="194"/>
      <c r="AD54" s="194"/>
      <c r="AE54" s="194"/>
      <c r="AF54" s="194"/>
      <c r="AG54" s="194"/>
      <c r="AH54" s="194"/>
      <c r="AI54" s="194"/>
      <c r="AJ54" s="194"/>
      <c r="AK54" s="194"/>
    </row>
    <row r="55" spans="2:37">
      <c r="B55" s="51" t="s">
        <v>22</v>
      </c>
      <c r="C55" s="49">
        <v>45900</v>
      </c>
      <c r="D55" s="1">
        <f t="shared" si="17"/>
        <v>1795</v>
      </c>
      <c r="E55" s="21">
        <f t="shared" si="18"/>
        <v>155088000</v>
      </c>
      <c r="F55" s="52">
        <f t="shared" si="19"/>
        <v>5642</v>
      </c>
      <c r="G55" s="21">
        <f t="shared" si="20"/>
        <v>45850</v>
      </c>
      <c r="H55" s="21">
        <f>+($G$56-$G$44)/1200*'資料①-季節指数'!G12</f>
        <v>-79.238583333333338</v>
      </c>
      <c r="I55" s="114">
        <f t="shared" si="4"/>
        <v>45770.761416666668</v>
      </c>
      <c r="J55" s="23"/>
      <c r="K55" s="41" t="str">
        <f t="shared" si="7"/>
        <v/>
      </c>
      <c r="L55" s="195" t="str">
        <f t="shared" si="8"/>
        <v/>
      </c>
      <c r="M55" s="54">
        <f t="shared" si="9"/>
        <v>5613</v>
      </c>
      <c r="N55" s="21">
        <f t="shared" si="10"/>
        <v>45879</v>
      </c>
      <c r="O55" s="21">
        <f>+($N$56-$N$44)/1200*'資料①-季節指数'!G12</f>
        <v>-78.824083333333334</v>
      </c>
      <c r="P55" s="114">
        <f t="shared" si="5"/>
        <v>45800.175916666667</v>
      </c>
      <c r="Q55" s="41" t="str">
        <f t="shared" si="11"/>
        <v/>
      </c>
      <c r="R55" s="195" t="str">
        <f t="shared" si="12"/>
        <v/>
      </c>
      <c r="S55" s="177">
        <f t="shared" si="13"/>
        <v>3549</v>
      </c>
      <c r="T55" s="21">
        <f t="shared" si="14"/>
        <v>48330</v>
      </c>
      <c r="U55" s="21">
        <f>+($T$56-$T$44)/1200*'資料①-季節指数'!G12</f>
        <v>-49.878166666666672</v>
      </c>
      <c r="V55" s="114">
        <f t="shared" si="6"/>
        <v>48280.121833333331</v>
      </c>
      <c r="W55" s="41" t="str">
        <f t="shared" si="15"/>
        <v/>
      </c>
      <c r="X55" s="195" t="str">
        <f t="shared" si="16"/>
        <v/>
      </c>
      <c r="Z55" s="194"/>
      <c r="AA55" s="194"/>
      <c r="AB55" s="194"/>
      <c r="AC55" s="194"/>
      <c r="AD55" s="194"/>
      <c r="AE55" s="194"/>
      <c r="AF55" s="194"/>
      <c r="AG55" s="194"/>
      <c r="AH55" s="194"/>
      <c r="AI55" s="194"/>
      <c r="AJ55" s="194"/>
      <c r="AK55" s="194"/>
    </row>
    <row r="56" spans="2:37" ht="20.399999999999999" thickBot="1">
      <c r="B56" s="125" t="s">
        <v>21</v>
      </c>
      <c r="C56" s="120">
        <v>45930</v>
      </c>
      <c r="D56" s="121">
        <f t="shared" si="17"/>
        <v>1825</v>
      </c>
      <c r="E56" s="116">
        <f t="shared" si="18"/>
        <v>157680000</v>
      </c>
      <c r="F56" s="122">
        <f t="shared" si="19"/>
        <v>5736</v>
      </c>
      <c r="G56" s="116">
        <f t="shared" si="20"/>
        <v>45756</v>
      </c>
      <c r="H56" s="116"/>
      <c r="I56" s="116">
        <f t="shared" si="4"/>
        <v>45756</v>
      </c>
      <c r="J56" s="23"/>
      <c r="K56" s="41" t="str">
        <f t="shared" si="7"/>
        <v/>
      </c>
      <c r="L56" s="195" t="str">
        <f t="shared" si="8"/>
        <v/>
      </c>
      <c r="M56" s="119">
        <f t="shared" si="9"/>
        <v>5707</v>
      </c>
      <c r="N56" s="116">
        <f t="shared" si="10"/>
        <v>45785</v>
      </c>
      <c r="O56" s="116"/>
      <c r="P56" s="116">
        <f t="shared" si="5"/>
        <v>45785</v>
      </c>
      <c r="Q56" s="41" t="str">
        <f t="shared" si="11"/>
        <v/>
      </c>
      <c r="R56" s="195" t="str">
        <f t="shared" si="12"/>
        <v/>
      </c>
      <c r="S56" s="177">
        <f t="shared" si="13"/>
        <v>3608</v>
      </c>
      <c r="T56" s="116">
        <f t="shared" si="14"/>
        <v>48271</v>
      </c>
      <c r="U56" s="116"/>
      <c r="V56" s="116">
        <f t="shared" si="6"/>
        <v>48271</v>
      </c>
      <c r="W56" s="41" t="str">
        <f t="shared" si="15"/>
        <v/>
      </c>
      <c r="X56" s="195" t="str">
        <f t="shared" si="16"/>
        <v/>
      </c>
      <c r="Z56" s="194"/>
      <c r="AA56" s="194"/>
      <c r="AB56" s="194"/>
      <c r="AC56" s="194"/>
      <c r="AD56" s="194"/>
      <c r="AE56" s="194"/>
      <c r="AF56" s="194"/>
      <c r="AG56" s="194"/>
      <c r="AH56" s="194"/>
      <c r="AI56" s="194"/>
      <c r="AJ56" s="194"/>
      <c r="AK56" s="194"/>
    </row>
    <row r="57" spans="2:37">
      <c r="H57" s="115"/>
      <c r="I57" s="136">
        <f>+G56-I56</f>
        <v>0</v>
      </c>
      <c r="Z57" s="194"/>
      <c r="AA57" s="194"/>
      <c r="AB57" s="194"/>
      <c r="AC57" s="194"/>
      <c r="AD57" s="194"/>
      <c r="AE57" s="194"/>
      <c r="AF57" s="194"/>
      <c r="AG57" s="194"/>
      <c r="AH57" s="194"/>
      <c r="AI57" s="194"/>
      <c r="AJ57" s="194"/>
      <c r="AK57" s="194"/>
    </row>
    <row r="58" spans="2:37">
      <c r="H58" s="115"/>
      <c r="Z58" s="194"/>
      <c r="AA58" s="194"/>
      <c r="AB58" s="194"/>
      <c r="AC58" s="194"/>
      <c r="AD58" s="194"/>
      <c r="AE58" s="194"/>
      <c r="AF58" s="194"/>
      <c r="AG58" s="194"/>
      <c r="AH58" s="194"/>
      <c r="AI58" s="194"/>
      <c r="AJ58" s="194"/>
      <c r="AK58" s="194"/>
    </row>
    <row r="59" spans="2:37">
      <c r="H59" s="115"/>
      <c r="Z59" s="194"/>
      <c r="AA59" s="194"/>
      <c r="AB59" s="194"/>
      <c r="AC59" s="194"/>
      <c r="AD59" s="194"/>
      <c r="AE59" s="194"/>
      <c r="AF59" s="194"/>
      <c r="AG59" s="194"/>
      <c r="AH59" s="194"/>
      <c r="AI59" s="194"/>
      <c r="AJ59" s="194"/>
      <c r="AK59" s="194"/>
    </row>
    <row r="61" spans="2:37">
      <c r="Z61" s="42"/>
      <c r="AA61" s="42"/>
      <c r="AB61" s="42"/>
      <c r="AC61" s="42"/>
      <c r="AD61" s="42"/>
      <c r="AE61" s="42"/>
      <c r="AF61" s="42"/>
      <c r="AG61" s="42"/>
      <c r="AH61" s="42"/>
      <c r="AI61" s="42"/>
      <c r="AJ61" s="42"/>
      <c r="AK61" s="42"/>
    </row>
    <row r="62" spans="2:37" s="22" customFormat="1">
      <c r="F62" s="199"/>
      <c r="G62" s="199"/>
      <c r="H62" s="199"/>
      <c r="J62" s="199"/>
      <c r="K62" s="200"/>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row>
    <row r="63" spans="2:37">
      <c r="Z63" s="42"/>
      <c r="AA63" s="42"/>
      <c r="AB63" s="42"/>
      <c r="AC63" s="42"/>
      <c r="AD63" s="42"/>
      <c r="AE63" s="42"/>
      <c r="AF63" s="42"/>
      <c r="AG63" s="42"/>
      <c r="AH63" s="42"/>
      <c r="AI63" s="42"/>
      <c r="AJ63" s="42"/>
      <c r="AK63" s="42"/>
    </row>
    <row r="64" spans="2:37">
      <c r="Z64" s="42"/>
      <c r="AA64" s="42"/>
      <c r="AB64" s="42"/>
      <c r="AC64" s="42"/>
      <c r="AD64" s="42"/>
      <c r="AE64" s="42"/>
      <c r="AF64" s="42"/>
      <c r="AG64" s="42"/>
      <c r="AH64" s="42"/>
      <c r="AI64" s="42"/>
      <c r="AJ64" s="42"/>
      <c r="AK64" s="42"/>
    </row>
  </sheetData>
  <mergeCells count="4">
    <mergeCell ref="Y15:Z15"/>
    <mergeCell ref="C15:D15"/>
    <mergeCell ref="J15:K15"/>
    <mergeCell ref="Q15:R15"/>
  </mergeCells>
  <phoneticPr fontId="2"/>
  <pageMargins left="0.7" right="0.7" top="0.75" bottom="0.75" header="0.3" footer="0.3"/>
  <pageSetup paperSize="8" scale="61"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D5F9F-89C9-45C9-9981-66FE6AD9AE6B}">
  <sheetPr>
    <tabColor rgb="FFFF0000"/>
    <pageSetUpPr fitToPage="1"/>
  </sheetPr>
  <dimension ref="A1:U52"/>
  <sheetViews>
    <sheetView tabSelected="1" zoomScale="106" zoomScaleNormal="106" workbookViewId="0">
      <pane ySplit="3" topLeftCell="A49" activePane="bottomLeft" state="frozen"/>
      <selection pane="bottomLeft" activeCell="H51" sqref="H51"/>
    </sheetView>
  </sheetViews>
  <sheetFormatPr defaultRowHeight="19.8"/>
  <cols>
    <col min="1" max="1" width="5.08984375" customWidth="1"/>
    <col min="2" max="2" width="16.453125" style="26" bestFit="1" customWidth="1"/>
    <col min="3" max="3" width="9.54296875" style="20" customWidth="1"/>
    <col min="4" max="4" width="5.08984375" customWidth="1"/>
    <col min="5" max="5" width="13.1796875" customWidth="1"/>
    <col min="12" max="12" width="7.26953125" customWidth="1"/>
    <col min="13" max="13" width="3.54296875" customWidth="1"/>
  </cols>
  <sheetData>
    <row r="1" spans="1:20" ht="32.4">
      <c r="A1" s="72" t="s">
        <v>124</v>
      </c>
      <c r="H1" t="s">
        <v>113</v>
      </c>
    </row>
    <row r="2" spans="1:20">
      <c r="A2" s="24" t="s">
        <v>39</v>
      </c>
      <c r="B2" s="89" t="s">
        <v>65</v>
      </c>
      <c r="C2" s="102" t="s">
        <v>38</v>
      </c>
      <c r="F2" s="209" t="s">
        <v>0</v>
      </c>
      <c r="G2" s="209"/>
      <c r="H2" s="209"/>
      <c r="I2" s="209" t="s">
        <v>1</v>
      </c>
      <c r="J2" s="209"/>
      <c r="K2" s="209"/>
      <c r="L2" s="210" t="s">
        <v>64</v>
      </c>
      <c r="N2" s="28" t="s">
        <v>115</v>
      </c>
      <c r="O2" s="29"/>
      <c r="P2" s="29"/>
      <c r="Q2" s="29"/>
      <c r="R2" s="29"/>
      <c r="S2" s="29"/>
      <c r="T2" s="30"/>
    </row>
    <row r="3" spans="1:20">
      <c r="A3" s="24" t="s">
        <v>66</v>
      </c>
      <c r="B3" s="90" t="s">
        <v>66</v>
      </c>
      <c r="C3" s="103" t="s">
        <v>66</v>
      </c>
      <c r="E3" s="1"/>
      <c r="F3" s="27" t="s">
        <v>2</v>
      </c>
      <c r="G3" s="27" t="s">
        <v>3</v>
      </c>
      <c r="H3" s="27" t="s">
        <v>4</v>
      </c>
      <c r="I3" s="27" t="s">
        <v>5</v>
      </c>
      <c r="J3" s="27" t="s">
        <v>6</v>
      </c>
      <c r="K3" s="27" t="s">
        <v>4</v>
      </c>
      <c r="L3" s="210"/>
      <c r="N3" s="25" t="s">
        <v>144</v>
      </c>
      <c r="O3" s="31"/>
      <c r="P3" s="31"/>
      <c r="Q3" s="31"/>
      <c r="R3" s="31"/>
      <c r="S3" s="31"/>
      <c r="T3" s="32"/>
    </row>
    <row r="4" spans="1:20">
      <c r="A4" s="1" t="s">
        <v>12</v>
      </c>
      <c r="B4" s="88" t="s">
        <v>52</v>
      </c>
      <c r="C4" s="104">
        <v>52644</v>
      </c>
      <c r="E4" s="35" t="s">
        <v>51</v>
      </c>
      <c r="F4" s="3">
        <v>18</v>
      </c>
      <c r="G4" s="3">
        <v>107</v>
      </c>
      <c r="H4" s="3">
        <v>-89</v>
      </c>
      <c r="I4" s="3">
        <v>45</v>
      </c>
      <c r="J4" s="3">
        <v>52</v>
      </c>
      <c r="K4" s="3">
        <v>-7</v>
      </c>
      <c r="L4" s="95">
        <v>-96</v>
      </c>
      <c r="N4" t="s">
        <v>145</v>
      </c>
    </row>
    <row r="5" spans="1:20">
      <c r="A5" s="1" t="s">
        <v>12</v>
      </c>
      <c r="B5" s="88" t="s">
        <v>53</v>
      </c>
      <c r="C5" s="104">
        <v>52535</v>
      </c>
      <c r="E5" s="34" t="s">
        <v>40</v>
      </c>
      <c r="F5" s="3">
        <v>20</v>
      </c>
      <c r="G5" s="3">
        <v>100</v>
      </c>
      <c r="H5" s="3">
        <v>-80</v>
      </c>
      <c r="I5" s="3">
        <v>38</v>
      </c>
      <c r="J5" s="3">
        <v>67</v>
      </c>
      <c r="K5" s="3">
        <v>-29</v>
      </c>
      <c r="L5" s="95">
        <v>-109</v>
      </c>
      <c r="N5" t="s">
        <v>123</v>
      </c>
    </row>
    <row r="6" spans="1:20">
      <c r="A6" s="1" t="s">
        <v>12</v>
      </c>
      <c r="B6" s="88" t="s">
        <v>54</v>
      </c>
      <c r="C6" s="105">
        <v>52442</v>
      </c>
      <c r="E6" s="35" t="s">
        <v>41</v>
      </c>
      <c r="F6" s="3">
        <v>23</v>
      </c>
      <c r="G6" s="3">
        <v>82</v>
      </c>
      <c r="H6" s="3">
        <v>-59</v>
      </c>
      <c r="I6" s="3">
        <v>41</v>
      </c>
      <c r="J6" s="3">
        <v>75</v>
      </c>
      <c r="K6" s="3">
        <v>-34</v>
      </c>
      <c r="L6" s="95">
        <v>-93</v>
      </c>
      <c r="N6" t="s">
        <v>125</v>
      </c>
    </row>
    <row r="7" spans="1:20">
      <c r="A7" s="1" t="s">
        <v>12</v>
      </c>
      <c r="B7" s="88" t="s">
        <v>55</v>
      </c>
      <c r="C7" s="105">
        <v>52053</v>
      </c>
      <c r="E7" s="35" t="s">
        <v>42</v>
      </c>
      <c r="F7" s="3">
        <v>16</v>
      </c>
      <c r="G7" s="3">
        <v>101</v>
      </c>
      <c r="H7" s="3">
        <v>-85</v>
      </c>
      <c r="I7" s="3">
        <v>283</v>
      </c>
      <c r="J7" s="3">
        <v>587</v>
      </c>
      <c r="K7" s="3">
        <v>-304</v>
      </c>
      <c r="L7" s="95">
        <v>-389</v>
      </c>
      <c r="N7" t="s">
        <v>126</v>
      </c>
    </row>
    <row r="8" spans="1:20">
      <c r="A8" s="1" t="s">
        <v>12</v>
      </c>
      <c r="B8" s="88" t="s">
        <v>56</v>
      </c>
      <c r="C8" s="105">
        <v>52135</v>
      </c>
      <c r="E8" s="35" t="s">
        <v>43</v>
      </c>
      <c r="F8" s="3">
        <v>30</v>
      </c>
      <c r="G8" s="3">
        <v>84</v>
      </c>
      <c r="H8" s="3">
        <v>-54</v>
      </c>
      <c r="I8" s="3">
        <v>234</v>
      </c>
      <c r="J8" s="3">
        <v>98</v>
      </c>
      <c r="K8" s="3">
        <v>136</v>
      </c>
      <c r="L8" s="95">
        <v>82</v>
      </c>
      <c r="N8" t="s">
        <v>127</v>
      </c>
    </row>
    <row r="9" spans="1:20">
      <c r="A9" s="1" t="s">
        <v>12</v>
      </c>
      <c r="B9" s="88" t="s">
        <v>57</v>
      </c>
      <c r="C9" s="105">
        <v>52062</v>
      </c>
      <c r="E9" s="35" t="s">
        <v>44</v>
      </c>
      <c r="F9" s="3">
        <v>18</v>
      </c>
      <c r="G9" s="3">
        <v>84</v>
      </c>
      <c r="H9" s="3">
        <v>-66</v>
      </c>
      <c r="I9" s="3">
        <v>48</v>
      </c>
      <c r="J9" s="3">
        <v>55</v>
      </c>
      <c r="K9" s="3">
        <v>-7</v>
      </c>
      <c r="L9" s="95">
        <v>-73</v>
      </c>
      <c r="N9" s="2"/>
    </row>
    <row r="10" spans="1:20">
      <c r="A10" s="1" t="s">
        <v>12</v>
      </c>
      <c r="B10" s="88" t="s">
        <v>58</v>
      </c>
      <c r="C10" s="105">
        <v>51967</v>
      </c>
      <c r="E10" s="35" t="s">
        <v>45</v>
      </c>
      <c r="F10" s="3">
        <v>13</v>
      </c>
      <c r="G10" s="3">
        <v>110</v>
      </c>
      <c r="H10" s="3">
        <v>-97</v>
      </c>
      <c r="I10" s="3">
        <v>57</v>
      </c>
      <c r="J10" s="3">
        <v>55</v>
      </c>
      <c r="K10" s="3">
        <v>2</v>
      </c>
      <c r="L10" s="95">
        <v>-95</v>
      </c>
      <c r="N10" s="2"/>
    </row>
    <row r="11" spans="1:20">
      <c r="A11" s="1" t="s">
        <v>12</v>
      </c>
      <c r="B11" s="88" t="s">
        <v>59</v>
      </c>
      <c r="C11" s="105">
        <v>51927</v>
      </c>
      <c r="E11" s="35" t="s">
        <v>46</v>
      </c>
      <c r="F11" s="3">
        <v>23</v>
      </c>
      <c r="G11" s="3">
        <v>94</v>
      </c>
      <c r="H11" s="3">
        <v>-71</v>
      </c>
      <c r="I11" s="3">
        <v>87</v>
      </c>
      <c r="J11" s="3">
        <v>56</v>
      </c>
      <c r="K11" s="3">
        <v>31</v>
      </c>
      <c r="L11" s="95">
        <v>-40</v>
      </c>
      <c r="N11" s="2"/>
    </row>
    <row r="12" spans="1:20">
      <c r="A12" s="1" t="s">
        <v>12</v>
      </c>
      <c r="B12" s="88" t="s">
        <v>60</v>
      </c>
      <c r="C12" s="105">
        <v>51846</v>
      </c>
      <c r="E12" s="35" t="s">
        <v>47</v>
      </c>
      <c r="F12" s="3">
        <v>19</v>
      </c>
      <c r="G12" s="3">
        <v>90</v>
      </c>
      <c r="H12" s="3">
        <v>-71</v>
      </c>
      <c r="I12" s="3">
        <v>38</v>
      </c>
      <c r="J12" s="3">
        <v>48</v>
      </c>
      <c r="K12" s="3">
        <v>-10</v>
      </c>
      <c r="L12" s="95">
        <v>-81</v>
      </c>
      <c r="N12" s="2"/>
    </row>
    <row r="13" spans="1:20">
      <c r="A13" s="1" t="s">
        <v>12</v>
      </c>
      <c r="B13" s="88" t="s">
        <v>61</v>
      </c>
      <c r="C13" s="105">
        <v>51492</v>
      </c>
      <c r="E13" s="35" t="s">
        <v>48</v>
      </c>
      <c r="F13" s="3">
        <v>24</v>
      </c>
      <c r="G13" s="3">
        <v>93</v>
      </c>
      <c r="H13" s="3">
        <v>-69</v>
      </c>
      <c r="I13" s="3">
        <v>45</v>
      </c>
      <c r="J13" s="3">
        <v>62</v>
      </c>
      <c r="K13" s="3">
        <v>-17</v>
      </c>
      <c r="L13" s="95">
        <v>-86</v>
      </c>
      <c r="N13" s="2"/>
    </row>
    <row r="14" spans="1:20">
      <c r="A14" s="1" t="s">
        <v>11</v>
      </c>
      <c r="B14" s="88" t="s">
        <v>62</v>
      </c>
      <c r="C14" s="105">
        <v>51439</v>
      </c>
      <c r="E14" s="35" t="s">
        <v>49</v>
      </c>
      <c r="F14" s="3">
        <v>18</v>
      </c>
      <c r="G14" s="3">
        <v>81</v>
      </c>
      <c r="H14" s="3">
        <v>-63</v>
      </c>
      <c r="I14" s="3">
        <v>61</v>
      </c>
      <c r="J14" s="3">
        <v>51</v>
      </c>
      <c r="K14" s="3">
        <v>10</v>
      </c>
      <c r="L14" s="95">
        <v>-53</v>
      </c>
    </row>
    <row r="15" spans="1:20">
      <c r="A15" s="1" t="s">
        <v>11</v>
      </c>
      <c r="B15" s="88" t="s">
        <v>63</v>
      </c>
      <c r="C15" s="105">
        <v>51370</v>
      </c>
      <c r="E15" s="35" t="s">
        <v>50</v>
      </c>
      <c r="F15" s="3">
        <v>19</v>
      </c>
      <c r="G15" s="3">
        <v>93</v>
      </c>
      <c r="H15" s="3">
        <v>-74</v>
      </c>
      <c r="I15" s="3">
        <v>41</v>
      </c>
      <c r="J15" s="3">
        <v>36</v>
      </c>
      <c r="K15" s="3">
        <v>5</v>
      </c>
      <c r="L15" s="95">
        <v>-69</v>
      </c>
    </row>
    <row r="16" spans="1:20">
      <c r="A16" s="1" t="s">
        <v>9</v>
      </c>
      <c r="B16" s="88" t="s">
        <v>52</v>
      </c>
      <c r="C16" s="105">
        <v>51271</v>
      </c>
      <c r="E16" s="35" t="s">
        <v>51</v>
      </c>
      <c r="F16" s="3">
        <v>25</v>
      </c>
      <c r="G16" s="3">
        <v>110</v>
      </c>
      <c r="H16" s="3">
        <v>-85</v>
      </c>
      <c r="I16" s="3">
        <v>29</v>
      </c>
      <c r="J16" s="3">
        <v>43</v>
      </c>
      <c r="K16" s="3">
        <v>-14</v>
      </c>
      <c r="L16" s="95">
        <v>-99</v>
      </c>
    </row>
    <row r="17" spans="1:12">
      <c r="A17" s="1" t="s">
        <v>9</v>
      </c>
      <c r="B17" s="88" t="s">
        <v>53</v>
      </c>
      <c r="C17" s="105">
        <v>51129</v>
      </c>
      <c r="E17" s="1" t="s">
        <v>40</v>
      </c>
      <c r="F17" s="3">
        <v>20</v>
      </c>
      <c r="G17" s="3">
        <v>130</v>
      </c>
      <c r="H17" s="3">
        <v>-110</v>
      </c>
      <c r="I17" s="3">
        <v>28</v>
      </c>
      <c r="J17" s="3">
        <v>60</v>
      </c>
      <c r="K17" s="3">
        <v>-32</v>
      </c>
      <c r="L17" s="95">
        <v>-142</v>
      </c>
    </row>
    <row r="18" spans="1:12">
      <c r="A18" s="1" t="s">
        <v>9</v>
      </c>
      <c r="B18" s="88" t="s">
        <v>54</v>
      </c>
      <c r="C18" s="105">
        <v>51036</v>
      </c>
      <c r="E18" s="1" t="s">
        <v>41</v>
      </c>
      <c r="F18" s="3">
        <v>17</v>
      </c>
      <c r="G18" s="3">
        <v>85</v>
      </c>
      <c r="H18" s="3">
        <v>-68</v>
      </c>
      <c r="I18" s="3">
        <v>43</v>
      </c>
      <c r="J18" s="3">
        <v>68</v>
      </c>
      <c r="K18" s="3">
        <v>-25</v>
      </c>
      <c r="L18" s="95">
        <v>-93</v>
      </c>
    </row>
    <row r="19" spans="1:12">
      <c r="A19" s="1" t="s">
        <v>9</v>
      </c>
      <c r="B19" s="88" t="s">
        <v>55</v>
      </c>
      <c r="C19" s="105">
        <v>50689</v>
      </c>
      <c r="E19" s="1" t="s">
        <v>42</v>
      </c>
      <c r="F19" s="3">
        <v>23</v>
      </c>
      <c r="G19" s="3">
        <v>75</v>
      </c>
      <c r="H19" s="3">
        <v>-52</v>
      </c>
      <c r="I19" s="3">
        <v>260</v>
      </c>
      <c r="J19" s="3">
        <v>555</v>
      </c>
      <c r="K19" s="3">
        <v>-295</v>
      </c>
      <c r="L19" s="95">
        <v>-347</v>
      </c>
    </row>
    <row r="20" spans="1:12">
      <c r="A20" s="1" t="s">
        <v>9</v>
      </c>
      <c r="B20" s="88" t="s">
        <v>56</v>
      </c>
      <c r="C20" s="105">
        <v>50696</v>
      </c>
      <c r="E20" s="1" t="s">
        <v>43</v>
      </c>
      <c r="F20" s="3">
        <v>26</v>
      </c>
      <c r="G20" s="3">
        <v>110</v>
      </c>
      <c r="H20" s="3">
        <v>-84</v>
      </c>
      <c r="I20" s="3">
        <v>196</v>
      </c>
      <c r="J20" s="3">
        <v>105</v>
      </c>
      <c r="K20" s="3">
        <v>91</v>
      </c>
      <c r="L20" s="95">
        <v>7</v>
      </c>
    </row>
    <row r="21" spans="1:12">
      <c r="A21" s="1" t="s">
        <v>9</v>
      </c>
      <c r="B21" s="88" t="s">
        <v>57</v>
      </c>
      <c r="C21" s="105">
        <v>50662</v>
      </c>
      <c r="E21" s="1" t="s">
        <v>44</v>
      </c>
      <c r="F21" s="3">
        <v>24</v>
      </c>
      <c r="G21" s="3">
        <v>84</v>
      </c>
      <c r="H21" s="3">
        <v>-60</v>
      </c>
      <c r="I21" s="3">
        <v>60</v>
      </c>
      <c r="J21" s="3">
        <v>34</v>
      </c>
      <c r="K21" s="3">
        <v>26</v>
      </c>
      <c r="L21" s="95">
        <v>-34</v>
      </c>
    </row>
    <row r="22" spans="1:12">
      <c r="A22" s="1" t="s">
        <v>9</v>
      </c>
      <c r="B22" s="88" t="s">
        <v>58</v>
      </c>
      <c r="C22" s="105">
        <v>50589</v>
      </c>
      <c r="E22" s="1" t="s">
        <v>45</v>
      </c>
      <c r="F22" s="3">
        <v>11</v>
      </c>
      <c r="G22" s="3">
        <v>98</v>
      </c>
      <c r="H22" s="3">
        <v>-87</v>
      </c>
      <c r="I22" s="3">
        <v>46</v>
      </c>
      <c r="J22" s="3">
        <v>32</v>
      </c>
      <c r="K22" s="3">
        <v>14</v>
      </c>
      <c r="L22" s="95">
        <v>-73</v>
      </c>
    </row>
    <row r="23" spans="1:12">
      <c r="A23" s="1" t="s">
        <v>9</v>
      </c>
      <c r="B23" s="88" t="s">
        <v>59</v>
      </c>
      <c r="C23" s="105">
        <v>50501</v>
      </c>
      <c r="E23" s="1" t="s">
        <v>46</v>
      </c>
      <c r="F23" s="3">
        <v>16</v>
      </c>
      <c r="G23" s="3">
        <v>88</v>
      </c>
      <c r="H23" s="3">
        <v>-72</v>
      </c>
      <c r="I23" s="3">
        <v>51</v>
      </c>
      <c r="J23" s="3">
        <v>67</v>
      </c>
      <c r="K23" s="3">
        <v>-16</v>
      </c>
      <c r="L23" s="95">
        <v>-88</v>
      </c>
    </row>
    <row r="24" spans="1:12">
      <c r="A24" s="1" t="s">
        <v>9</v>
      </c>
      <c r="B24" s="88" t="s">
        <v>60</v>
      </c>
      <c r="C24" s="105">
        <v>50433</v>
      </c>
      <c r="E24" s="1" t="s">
        <v>47</v>
      </c>
      <c r="F24" s="3">
        <v>22</v>
      </c>
      <c r="G24" s="3">
        <v>101</v>
      </c>
      <c r="H24" s="3">
        <v>-79</v>
      </c>
      <c r="I24" s="3">
        <v>66</v>
      </c>
      <c r="J24" s="3">
        <v>55</v>
      </c>
      <c r="K24" s="3">
        <v>11</v>
      </c>
      <c r="L24" s="95">
        <v>-68</v>
      </c>
    </row>
    <row r="25" spans="1:12">
      <c r="A25" s="1" t="s">
        <v>9</v>
      </c>
      <c r="B25" s="88" t="s">
        <v>61</v>
      </c>
      <c r="C25" s="105">
        <v>50360</v>
      </c>
      <c r="E25" s="1" t="s">
        <v>48</v>
      </c>
      <c r="F25" s="33">
        <v>15</v>
      </c>
      <c r="G25" s="33">
        <v>68</v>
      </c>
      <c r="H25" s="33">
        <v>-53</v>
      </c>
      <c r="I25" s="33">
        <v>39</v>
      </c>
      <c r="J25" s="33">
        <v>59</v>
      </c>
      <c r="K25" s="33">
        <v>-20</v>
      </c>
      <c r="L25" s="95">
        <v>-73</v>
      </c>
    </row>
    <row r="26" spans="1:12">
      <c r="A26" s="1" t="s">
        <v>10</v>
      </c>
      <c r="B26" s="88" t="s">
        <v>62</v>
      </c>
      <c r="C26" s="105">
        <v>50287</v>
      </c>
      <c r="E26" s="1" t="s">
        <v>49</v>
      </c>
      <c r="F26" s="33">
        <v>23</v>
      </c>
      <c r="G26" s="33">
        <v>86</v>
      </c>
      <c r="H26" s="33">
        <v>-63</v>
      </c>
      <c r="I26" s="33">
        <v>39</v>
      </c>
      <c r="J26" s="33">
        <v>49</v>
      </c>
      <c r="K26" s="33">
        <v>-10</v>
      </c>
      <c r="L26" s="95">
        <v>-73</v>
      </c>
    </row>
    <row r="27" spans="1:12">
      <c r="A27" s="1" t="s">
        <v>10</v>
      </c>
      <c r="B27" s="88" t="s">
        <v>63</v>
      </c>
      <c r="C27" s="105">
        <v>50213</v>
      </c>
      <c r="E27" s="1" t="s">
        <v>50</v>
      </c>
      <c r="F27" s="3">
        <v>14</v>
      </c>
      <c r="G27" s="3">
        <v>101</v>
      </c>
      <c r="H27" s="3">
        <v>-87</v>
      </c>
      <c r="I27" s="3">
        <v>53</v>
      </c>
      <c r="J27" s="3">
        <v>40</v>
      </c>
      <c r="K27" s="3">
        <v>13</v>
      </c>
      <c r="L27" s="95">
        <v>-74</v>
      </c>
    </row>
    <row r="28" spans="1:12">
      <c r="A28" s="1" t="s">
        <v>7</v>
      </c>
      <c r="B28" s="88" t="s">
        <v>52</v>
      </c>
      <c r="C28" s="105">
        <v>50132</v>
      </c>
      <c r="E28" s="1" t="s">
        <v>51</v>
      </c>
      <c r="F28" s="33">
        <v>16</v>
      </c>
      <c r="G28" s="33">
        <v>81</v>
      </c>
      <c r="H28" s="33">
        <v>-65</v>
      </c>
      <c r="I28" s="33">
        <v>32</v>
      </c>
      <c r="J28" s="33">
        <v>48</v>
      </c>
      <c r="K28" s="33">
        <v>-16</v>
      </c>
      <c r="L28" s="95">
        <v>-81</v>
      </c>
    </row>
    <row r="29" spans="1:12">
      <c r="A29" s="1" t="s">
        <v>7</v>
      </c>
      <c r="B29" s="88" t="s">
        <v>53</v>
      </c>
      <c r="C29" s="105">
        <v>50025</v>
      </c>
      <c r="E29" s="1" t="s">
        <v>40</v>
      </c>
      <c r="F29" s="3">
        <v>24</v>
      </c>
      <c r="G29" s="3">
        <v>113</v>
      </c>
      <c r="H29" s="3">
        <v>-89</v>
      </c>
      <c r="I29" s="3">
        <v>41</v>
      </c>
      <c r="J29" s="3">
        <v>59</v>
      </c>
      <c r="K29" s="3">
        <v>-18</v>
      </c>
      <c r="L29" s="95">
        <v>-107</v>
      </c>
    </row>
    <row r="30" spans="1:12">
      <c r="A30" s="1" t="s">
        <v>7</v>
      </c>
      <c r="B30" s="88" t="s">
        <v>54</v>
      </c>
      <c r="C30" s="105">
        <v>49897</v>
      </c>
      <c r="E30" s="1" t="s">
        <v>41</v>
      </c>
      <c r="F30" s="33">
        <v>16</v>
      </c>
      <c r="G30" s="33">
        <v>120</v>
      </c>
      <c r="H30" s="33">
        <v>-104</v>
      </c>
      <c r="I30" s="33">
        <v>39</v>
      </c>
      <c r="J30" s="33">
        <v>63</v>
      </c>
      <c r="K30" s="33">
        <v>-24</v>
      </c>
      <c r="L30" s="95">
        <v>-128</v>
      </c>
    </row>
    <row r="31" spans="1:12">
      <c r="A31" s="1" t="s">
        <v>7</v>
      </c>
      <c r="B31" s="88" t="s">
        <v>55</v>
      </c>
      <c r="C31" s="105">
        <v>49517</v>
      </c>
      <c r="E31" s="1" t="s">
        <v>42</v>
      </c>
      <c r="F31" s="3">
        <v>17</v>
      </c>
      <c r="G31" s="3">
        <v>111</v>
      </c>
      <c r="H31" s="3">
        <v>-94</v>
      </c>
      <c r="I31" s="3">
        <v>249</v>
      </c>
      <c r="J31" s="3">
        <v>535</v>
      </c>
      <c r="K31" s="3">
        <v>-286</v>
      </c>
      <c r="L31" s="95">
        <v>-380</v>
      </c>
    </row>
    <row r="32" spans="1:12">
      <c r="A32" s="1" t="s">
        <v>7</v>
      </c>
      <c r="B32" s="88" t="s">
        <v>56</v>
      </c>
      <c r="C32" s="105">
        <v>49509</v>
      </c>
      <c r="E32" s="1" t="s">
        <v>43</v>
      </c>
      <c r="F32" s="3">
        <v>13</v>
      </c>
      <c r="G32" s="3">
        <v>102</v>
      </c>
      <c r="H32" s="3">
        <v>-89</v>
      </c>
      <c r="I32" s="3">
        <v>201</v>
      </c>
      <c r="J32" s="3">
        <v>120</v>
      </c>
      <c r="K32" s="3">
        <v>81</v>
      </c>
      <c r="L32" s="95">
        <v>-8</v>
      </c>
    </row>
    <row r="33" spans="1:21">
      <c r="A33" s="1" t="s">
        <v>7</v>
      </c>
      <c r="B33" s="88" t="s">
        <v>57</v>
      </c>
      <c r="C33" s="105">
        <v>49443</v>
      </c>
      <c r="E33" s="1" t="s">
        <v>44</v>
      </c>
      <c r="F33" s="3">
        <v>18</v>
      </c>
      <c r="G33" s="3">
        <v>97</v>
      </c>
      <c r="H33" s="3">
        <v>-79</v>
      </c>
      <c r="I33" s="3">
        <v>69</v>
      </c>
      <c r="J33" s="3">
        <v>56</v>
      </c>
      <c r="K33" s="3">
        <v>13</v>
      </c>
      <c r="L33" s="95">
        <v>-66</v>
      </c>
    </row>
    <row r="34" spans="1:21">
      <c r="A34" s="1" t="s">
        <v>7</v>
      </c>
      <c r="B34" s="88" t="s">
        <v>58</v>
      </c>
      <c r="C34" s="105">
        <v>49381</v>
      </c>
      <c r="E34" s="1" t="s">
        <v>45</v>
      </c>
      <c r="F34" s="3">
        <v>22</v>
      </c>
      <c r="G34" s="3">
        <v>94</v>
      </c>
      <c r="H34" s="3">
        <v>-72</v>
      </c>
      <c r="I34" s="3">
        <v>61</v>
      </c>
      <c r="J34" s="3">
        <v>51</v>
      </c>
      <c r="K34" s="3">
        <v>10</v>
      </c>
      <c r="L34" s="95">
        <v>-62</v>
      </c>
    </row>
    <row r="35" spans="1:21">
      <c r="A35" s="1" t="s">
        <v>7</v>
      </c>
      <c r="B35" s="88" t="s">
        <v>59</v>
      </c>
      <c r="C35" s="105">
        <v>49339</v>
      </c>
      <c r="E35" s="1" t="s">
        <v>46</v>
      </c>
      <c r="F35" s="3">
        <v>17</v>
      </c>
      <c r="G35" s="3">
        <v>60</v>
      </c>
      <c r="H35" s="3">
        <v>-43</v>
      </c>
      <c r="I35" s="3">
        <v>80</v>
      </c>
      <c r="J35" s="3">
        <v>79</v>
      </c>
      <c r="K35" s="3">
        <v>1</v>
      </c>
      <c r="L35" s="95">
        <v>-42</v>
      </c>
    </row>
    <row r="36" spans="1:21">
      <c r="A36" s="1" t="s">
        <v>7</v>
      </c>
      <c r="B36" s="88" t="s">
        <v>60</v>
      </c>
      <c r="C36" s="105">
        <v>49245</v>
      </c>
      <c r="E36" s="1" t="s">
        <v>47</v>
      </c>
      <c r="F36" s="3">
        <v>18</v>
      </c>
      <c r="G36" s="3">
        <v>115</v>
      </c>
      <c r="H36" s="3">
        <v>-97</v>
      </c>
      <c r="I36" s="3">
        <v>84</v>
      </c>
      <c r="J36" s="3">
        <v>81</v>
      </c>
      <c r="K36" s="3">
        <v>3</v>
      </c>
      <c r="L36" s="95">
        <v>-94</v>
      </c>
    </row>
    <row r="37" spans="1:21">
      <c r="A37" s="1" t="s">
        <v>8</v>
      </c>
      <c r="B37" s="88" t="s">
        <v>61</v>
      </c>
      <c r="C37" s="105">
        <v>49147</v>
      </c>
      <c r="E37" s="1" t="s">
        <v>48</v>
      </c>
      <c r="F37" s="3">
        <v>14</v>
      </c>
      <c r="G37" s="3">
        <v>99</v>
      </c>
      <c r="H37" s="3">
        <v>-85</v>
      </c>
      <c r="I37" s="3">
        <v>47</v>
      </c>
      <c r="J37" s="3">
        <v>60</v>
      </c>
      <c r="K37" s="3">
        <v>-13</v>
      </c>
      <c r="L37" s="95">
        <v>-98</v>
      </c>
    </row>
    <row r="38" spans="1:21">
      <c r="A38" s="1" t="s">
        <v>7</v>
      </c>
      <c r="B38" s="88" t="s">
        <v>62</v>
      </c>
      <c r="C38" s="105">
        <v>49067</v>
      </c>
      <c r="E38" s="1" t="s">
        <v>49</v>
      </c>
      <c r="F38" s="3">
        <v>16</v>
      </c>
      <c r="G38" s="3">
        <v>111</v>
      </c>
      <c r="H38" s="3">
        <v>-95</v>
      </c>
      <c r="I38" s="3">
        <v>60</v>
      </c>
      <c r="J38" s="3">
        <v>45</v>
      </c>
      <c r="K38" s="3">
        <v>15</v>
      </c>
      <c r="L38" s="95">
        <v>-80</v>
      </c>
    </row>
    <row r="39" spans="1:21">
      <c r="A39" s="1" t="s">
        <v>7</v>
      </c>
      <c r="B39" s="88" t="s">
        <v>63</v>
      </c>
      <c r="C39" s="105">
        <v>48984</v>
      </c>
      <c r="E39" s="1" t="s">
        <v>50</v>
      </c>
      <c r="F39" s="3">
        <v>22</v>
      </c>
      <c r="G39" s="3">
        <v>118</v>
      </c>
      <c r="H39" s="3">
        <v>-96</v>
      </c>
      <c r="I39" s="3">
        <v>59</v>
      </c>
      <c r="J39" s="3">
        <v>46</v>
      </c>
      <c r="K39" s="3">
        <v>13</v>
      </c>
      <c r="L39" s="95">
        <v>-83</v>
      </c>
    </row>
    <row r="40" spans="1:21">
      <c r="A40" s="1" t="s">
        <v>67</v>
      </c>
      <c r="B40" s="88" t="s">
        <v>52</v>
      </c>
      <c r="C40" s="105">
        <v>48864</v>
      </c>
      <c r="E40" s="1" t="s">
        <v>51</v>
      </c>
      <c r="F40" s="3">
        <v>18</v>
      </c>
      <c r="G40" s="3">
        <v>125</v>
      </c>
      <c r="H40" s="3">
        <v>-107</v>
      </c>
      <c r="I40" s="3">
        <v>42</v>
      </c>
      <c r="J40" s="3">
        <v>55</v>
      </c>
      <c r="K40" s="3">
        <v>-13</v>
      </c>
      <c r="L40" s="107">
        <v>-120</v>
      </c>
    </row>
    <row r="41" spans="1:21">
      <c r="A41" s="1" t="s">
        <v>67</v>
      </c>
      <c r="B41" s="88" t="s">
        <v>53</v>
      </c>
      <c r="C41" s="105">
        <v>48728</v>
      </c>
      <c r="E41" s="1" t="s">
        <v>40</v>
      </c>
      <c r="F41" s="3">
        <v>15</v>
      </c>
      <c r="G41" s="3">
        <v>126</v>
      </c>
      <c r="H41" s="3">
        <v>-111</v>
      </c>
      <c r="I41" s="3">
        <v>26</v>
      </c>
      <c r="J41" s="3">
        <v>51</v>
      </c>
      <c r="K41" s="3">
        <v>-25</v>
      </c>
      <c r="L41" s="107">
        <v>-136</v>
      </c>
    </row>
    <row r="42" spans="1:21" ht="19.8" customHeight="1">
      <c r="A42" s="1" t="s">
        <v>67</v>
      </c>
      <c r="B42" s="88" t="s">
        <v>54</v>
      </c>
      <c r="C42" s="105">
        <v>48581</v>
      </c>
      <c r="E42" s="1" t="s">
        <v>41</v>
      </c>
      <c r="F42" s="3">
        <v>13</v>
      </c>
      <c r="G42" s="3">
        <v>117</v>
      </c>
      <c r="H42" s="3">
        <v>-104</v>
      </c>
      <c r="I42" s="3">
        <v>38</v>
      </c>
      <c r="J42" s="3">
        <v>81</v>
      </c>
      <c r="K42" s="3">
        <v>-43</v>
      </c>
      <c r="L42" s="107">
        <v>-147</v>
      </c>
    </row>
    <row r="43" spans="1:21">
      <c r="A43" s="1" t="s">
        <v>20</v>
      </c>
      <c r="B43" s="88" t="s">
        <v>55</v>
      </c>
      <c r="C43" s="104">
        <v>48169</v>
      </c>
      <c r="E43" s="35" t="s">
        <v>42</v>
      </c>
      <c r="F43" s="3">
        <v>20</v>
      </c>
      <c r="G43" s="3">
        <v>101</v>
      </c>
      <c r="H43" s="3">
        <v>-81</v>
      </c>
      <c r="I43" s="3">
        <v>238</v>
      </c>
      <c r="J43" s="3">
        <v>569</v>
      </c>
      <c r="K43" s="3">
        <v>-331</v>
      </c>
      <c r="L43" s="107">
        <v>-412</v>
      </c>
    </row>
    <row r="44" spans="1:21">
      <c r="A44" s="1" t="s">
        <v>20</v>
      </c>
      <c r="B44" s="88" t="s">
        <v>56</v>
      </c>
      <c r="C44" s="104">
        <v>48259</v>
      </c>
      <c r="E44" s="35" t="s">
        <v>43</v>
      </c>
      <c r="F44" s="3">
        <v>20</v>
      </c>
      <c r="G44" s="3">
        <v>99</v>
      </c>
      <c r="H44" s="3">
        <v>-79</v>
      </c>
      <c r="I44" s="3">
        <v>265</v>
      </c>
      <c r="J44" s="3">
        <v>96</v>
      </c>
      <c r="K44" s="3">
        <v>169</v>
      </c>
      <c r="L44" s="107">
        <v>90</v>
      </c>
    </row>
    <row r="45" spans="1:21">
      <c r="A45" s="1" t="s">
        <v>20</v>
      </c>
      <c r="B45" s="88" t="s">
        <v>57</v>
      </c>
      <c r="C45" s="106">
        <v>48195</v>
      </c>
      <c r="E45" s="87" t="s">
        <v>44</v>
      </c>
      <c r="F45" s="3">
        <v>22</v>
      </c>
      <c r="G45" s="3">
        <v>105</v>
      </c>
      <c r="H45" s="3">
        <v>-83</v>
      </c>
      <c r="I45" s="3">
        <v>78</v>
      </c>
      <c r="J45" s="3">
        <v>59</v>
      </c>
      <c r="K45" s="3">
        <v>19</v>
      </c>
      <c r="L45" s="107">
        <v>-64</v>
      </c>
    </row>
    <row r="46" spans="1:21">
      <c r="A46" s="1" t="s">
        <v>67</v>
      </c>
      <c r="B46" s="88" t="s">
        <v>58</v>
      </c>
      <c r="C46" s="81">
        <v>48116</v>
      </c>
      <c r="E46" s="1" t="s">
        <v>45</v>
      </c>
      <c r="F46" s="1">
        <v>13</v>
      </c>
      <c r="G46" s="1">
        <v>76</v>
      </c>
      <c r="H46" s="1">
        <v>-63</v>
      </c>
      <c r="I46" s="1">
        <v>54</v>
      </c>
      <c r="J46" s="1">
        <v>70</v>
      </c>
      <c r="K46" s="1">
        <v>-16</v>
      </c>
      <c r="L46" s="108">
        <v>-79</v>
      </c>
    </row>
    <row r="47" spans="1:21">
      <c r="A47" s="1" t="s">
        <v>67</v>
      </c>
      <c r="B47" s="88" t="s">
        <v>59</v>
      </c>
      <c r="C47" s="81">
        <v>48039</v>
      </c>
      <c r="E47" s="87" t="s">
        <v>46</v>
      </c>
      <c r="F47" s="1">
        <v>15</v>
      </c>
      <c r="G47" s="1">
        <v>95</v>
      </c>
      <c r="H47" s="1">
        <v>-80</v>
      </c>
      <c r="I47" s="1">
        <v>69</v>
      </c>
      <c r="J47" s="1">
        <v>66</v>
      </c>
      <c r="K47" s="1">
        <v>3</v>
      </c>
      <c r="L47" s="108">
        <v>-77</v>
      </c>
      <c r="U47">
        <v>-70</v>
      </c>
    </row>
    <row r="48" spans="1:21">
      <c r="A48" s="1" t="s">
        <v>67</v>
      </c>
      <c r="B48" s="88" t="s">
        <v>60</v>
      </c>
      <c r="C48" s="81">
        <v>47977</v>
      </c>
      <c r="E48" s="87" t="s">
        <v>47</v>
      </c>
      <c r="F48" s="1">
        <v>15</v>
      </c>
      <c r="G48" s="1">
        <v>104</v>
      </c>
      <c r="H48" s="1">
        <f>+F48-G48</f>
        <v>-89</v>
      </c>
      <c r="I48" s="1">
        <f>22+46+1</f>
        <v>69</v>
      </c>
      <c r="J48" s="1">
        <f>14+27+1</f>
        <v>42</v>
      </c>
      <c r="K48" s="1">
        <f>+I48-J48</f>
        <v>27</v>
      </c>
      <c r="L48" s="108">
        <f>+H48+K48</f>
        <v>-62</v>
      </c>
    </row>
    <row r="49" spans="1:12">
      <c r="A49" s="1" t="s">
        <v>67</v>
      </c>
      <c r="B49" s="88" t="s">
        <v>61</v>
      </c>
      <c r="C49" s="81">
        <v>47881</v>
      </c>
      <c r="E49" s="87" t="s">
        <v>48</v>
      </c>
      <c r="F49" s="1">
        <v>15</v>
      </c>
      <c r="G49" s="1">
        <v>111</v>
      </c>
      <c r="H49" s="1">
        <v>-96</v>
      </c>
      <c r="I49" s="1">
        <v>60</v>
      </c>
      <c r="J49" s="1">
        <v>60</v>
      </c>
      <c r="K49" s="1">
        <f>+I49-J49</f>
        <v>0</v>
      </c>
      <c r="L49" s="108">
        <f>+H49+K49</f>
        <v>-96</v>
      </c>
    </row>
    <row r="50" spans="1:12">
      <c r="A50" s="1" t="s">
        <v>67</v>
      </c>
      <c r="B50" s="88" t="s">
        <v>62</v>
      </c>
      <c r="C50" s="202">
        <v>47811</v>
      </c>
      <c r="E50" s="87" t="s">
        <v>49</v>
      </c>
      <c r="F50" s="1">
        <v>14</v>
      </c>
      <c r="G50" s="1">
        <v>93</v>
      </c>
      <c r="H50" s="1">
        <v>-79</v>
      </c>
      <c r="I50" s="1">
        <v>72</v>
      </c>
      <c r="J50" s="1">
        <v>63</v>
      </c>
      <c r="K50" s="1">
        <v>9</v>
      </c>
      <c r="L50" s="108">
        <f>+H50+K50</f>
        <v>-70</v>
      </c>
    </row>
    <row r="51" spans="1:12">
      <c r="A51" s="1" t="s">
        <v>157</v>
      </c>
      <c r="B51" s="88" t="s">
        <v>63</v>
      </c>
      <c r="C51" s="81">
        <v>47677</v>
      </c>
      <c r="E51" s="87" t="s">
        <v>50</v>
      </c>
      <c r="F51" s="1">
        <v>18</v>
      </c>
      <c r="G51" s="1">
        <v>70</v>
      </c>
      <c r="H51" s="1">
        <v>-52</v>
      </c>
      <c r="I51" s="1">
        <v>45</v>
      </c>
      <c r="J51" s="1">
        <v>62</v>
      </c>
      <c r="K51" s="1">
        <v>-17</v>
      </c>
      <c r="L51" s="108">
        <v>-69</v>
      </c>
    </row>
    <row r="52" spans="1:12">
      <c r="A52" s="1"/>
      <c r="B52" s="88"/>
      <c r="C52" s="81"/>
      <c r="E52" s="1"/>
      <c r="F52" s="1"/>
      <c r="G52" s="1"/>
      <c r="H52" s="1"/>
      <c r="I52" s="1"/>
      <c r="J52" s="1"/>
      <c r="K52" s="1"/>
      <c r="L52" s="108"/>
    </row>
  </sheetData>
  <mergeCells count="3">
    <mergeCell ref="F2:H2"/>
    <mergeCell ref="I2:K2"/>
    <mergeCell ref="L2:L3"/>
  </mergeCells>
  <phoneticPr fontId="2"/>
  <hyperlinks>
    <hyperlink ref="N3" r:id="rId1" xr:uid="{1B236B90-E90F-4F52-BDC7-2FF7FA753CDF}"/>
  </hyperlinks>
  <pageMargins left="0.7" right="0.7" top="0.75" bottom="0.75" header="0.3" footer="0.3"/>
  <pageSetup paperSize="9" scale="53" orientation="landscape" horizontalDpi="0" verticalDpi="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6D053-0507-4C45-BB4E-214C7127CBE9}">
  <sheetPr>
    <tabColor theme="0"/>
    <pageSetUpPr fitToPage="1"/>
  </sheetPr>
  <dimension ref="A1:O23"/>
  <sheetViews>
    <sheetView topLeftCell="A28" zoomScale="111" zoomScaleNormal="111" zoomScaleSheetLayoutView="71" workbookViewId="0">
      <selection activeCell="A24" sqref="A24:O41"/>
    </sheetView>
  </sheetViews>
  <sheetFormatPr defaultColWidth="9.6328125" defaultRowHeight="16.2"/>
  <cols>
    <col min="1" max="1" width="4.6328125" style="19" customWidth="1"/>
    <col min="2" max="2" width="5.36328125" style="5" customWidth="1"/>
    <col min="3" max="4" width="6.81640625" style="5" customWidth="1"/>
    <col min="5" max="5" width="6.7265625" style="5" bestFit="1" customWidth="1"/>
    <col min="6" max="6" width="8.1796875" style="5" customWidth="1"/>
    <col min="7" max="7" width="8.08984375" style="5" customWidth="1"/>
    <col min="8" max="8" width="1.90625" style="5" customWidth="1"/>
    <col min="9" max="9" width="10.54296875" style="5" customWidth="1"/>
    <col min="10" max="10" width="6.08984375" style="5" hidden="1" customWidth="1"/>
    <col min="11" max="11" width="9.54296875" style="5" customWidth="1"/>
    <col min="12" max="12" width="8.08984375" style="5" customWidth="1"/>
    <col min="13" max="13" width="8.453125" style="5" customWidth="1"/>
    <col min="14" max="14" width="3.7265625" style="5" customWidth="1"/>
    <col min="15" max="15" width="12" style="5" customWidth="1"/>
    <col min="16" max="16" width="3.453125" style="5" bestFit="1" customWidth="1"/>
    <col min="17" max="19" width="8.90625" style="5" bestFit="1" customWidth="1"/>
    <col min="20" max="23" width="9.6328125" style="5"/>
    <col min="24" max="24" width="7.36328125" style="5" customWidth="1"/>
    <col min="25" max="16384" width="9.6328125" style="5"/>
  </cols>
  <sheetData>
    <row r="1" spans="2:15">
      <c r="B1" s="19"/>
      <c r="C1" s="19"/>
      <c r="D1" s="19"/>
      <c r="E1" s="19"/>
      <c r="F1" s="19"/>
      <c r="G1" s="19"/>
      <c r="H1" s="19"/>
      <c r="I1" s="19"/>
      <c r="J1" s="19"/>
      <c r="K1" s="19"/>
      <c r="L1" s="19"/>
      <c r="M1" s="19"/>
      <c r="N1" s="4"/>
      <c r="O1" s="4"/>
    </row>
    <row r="2" spans="2:15" ht="24" thickBot="1">
      <c r="B2" s="9" t="s">
        <v>14</v>
      </c>
      <c r="C2" s="6"/>
      <c r="D2" s="6"/>
      <c r="E2" s="6"/>
      <c r="F2" s="43" t="s">
        <v>81</v>
      </c>
      <c r="G2" s="82">
        <v>3</v>
      </c>
      <c r="H2" s="4"/>
      <c r="I2" s="211"/>
    </row>
    <row r="3" spans="2:15" ht="22.2" customHeight="1">
      <c r="B3" s="11"/>
      <c r="C3" s="13" t="s">
        <v>68</v>
      </c>
      <c r="D3" s="14"/>
      <c r="E3" s="15"/>
      <c r="F3" s="16"/>
      <c r="G3" s="17"/>
      <c r="H3" s="4"/>
      <c r="I3" s="212"/>
      <c r="J3" s="178"/>
      <c r="K3" s="213"/>
      <c r="L3" s="214"/>
      <c r="M3" s="179"/>
      <c r="N3" s="179"/>
    </row>
    <row r="4" spans="2:15">
      <c r="B4" s="131" t="s">
        <v>18</v>
      </c>
      <c r="C4" s="12" t="s">
        <v>15</v>
      </c>
      <c r="D4" s="12" t="s">
        <v>19</v>
      </c>
      <c r="E4" s="12" t="s">
        <v>16</v>
      </c>
      <c r="F4" s="45" t="s">
        <v>82</v>
      </c>
      <c r="G4" s="126" t="s">
        <v>13</v>
      </c>
      <c r="H4" s="4"/>
      <c r="I4" s="180"/>
      <c r="J4" s="181"/>
      <c r="K4" s="182"/>
      <c r="L4" s="182"/>
      <c r="M4" s="182"/>
      <c r="N4" s="10"/>
    </row>
    <row r="5" spans="2:15">
      <c r="B5" s="132" t="s">
        <v>69</v>
      </c>
      <c r="C5" s="83">
        <v>-109</v>
      </c>
      <c r="D5" s="83">
        <v>-142</v>
      </c>
      <c r="E5" s="83">
        <v>-107</v>
      </c>
      <c r="F5" s="36">
        <f>ROUND(SUM(C5:E5)/3,0)</f>
        <v>-119</v>
      </c>
      <c r="G5" s="127">
        <f t="shared" ref="G5:G16" si="0">IF(ISERROR(ROUND(F5/$F$17*100,1)),0,ROUND(F5/$F$17*100,1))</f>
        <v>121.8</v>
      </c>
      <c r="H5" s="37"/>
      <c r="I5" s="183"/>
      <c r="J5" s="183"/>
      <c r="K5" s="39"/>
      <c r="L5" s="39"/>
      <c r="M5" s="39"/>
      <c r="N5" s="10"/>
    </row>
    <row r="6" spans="2:15">
      <c r="B6" s="132" t="s">
        <v>70</v>
      </c>
      <c r="C6" s="83">
        <v>-93</v>
      </c>
      <c r="D6" s="83">
        <v>-93</v>
      </c>
      <c r="E6" s="84">
        <v>-128</v>
      </c>
      <c r="F6" s="36">
        <f t="shared" ref="F6:F16" si="1">ROUND(SUM(C6:E6)/3,0)</f>
        <v>-105</v>
      </c>
      <c r="G6" s="127">
        <f t="shared" si="0"/>
        <v>107.5</v>
      </c>
      <c r="H6" s="37"/>
      <c r="I6" s="183"/>
      <c r="J6" s="183"/>
      <c r="K6" s="39"/>
      <c r="L6" s="39"/>
      <c r="M6" s="39"/>
      <c r="N6" s="10"/>
    </row>
    <row r="7" spans="2:15">
      <c r="B7" s="132" t="s">
        <v>71</v>
      </c>
      <c r="C7" s="83">
        <v>-389</v>
      </c>
      <c r="D7" s="83">
        <v>-347</v>
      </c>
      <c r="E7" s="84">
        <v>-380</v>
      </c>
      <c r="F7" s="36">
        <f t="shared" si="1"/>
        <v>-372</v>
      </c>
      <c r="G7" s="128">
        <f t="shared" si="0"/>
        <v>380.9</v>
      </c>
      <c r="H7" s="37"/>
      <c r="I7" s="183"/>
      <c r="J7" s="183"/>
      <c r="K7" s="39"/>
      <c r="L7" s="39"/>
      <c r="M7" s="39"/>
      <c r="N7" s="10"/>
    </row>
    <row r="8" spans="2:15">
      <c r="B8" s="132" t="s">
        <v>72</v>
      </c>
      <c r="C8" s="83">
        <v>82</v>
      </c>
      <c r="D8" s="83">
        <v>7</v>
      </c>
      <c r="E8" s="84">
        <v>-8</v>
      </c>
      <c r="F8" s="36">
        <f t="shared" si="1"/>
        <v>27</v>
      </c>
      <c r="G8" s="127">
        <f t="shared" si="0"/>
        <v>-27.6</v>
      </c>
      <c r="H8" s="37"/>
      <c r="I8" s="183"/>
      <c r="J8" s="183"/>
      <c r="K8" s="39"/>
      <c r="L8" s="39"/>
      <c r="M8" s="39"/>
      <c r="N8" s="10"/>
    </row>
    <row r="9" spans="2:15">
      <c r="B9" s="132" t="s">
        <v>73</v>
      </c>
      <c r="C9" s="83">
        <v>-73</v>
      </c>
      <c r="D9" s="83">
        <v>-34</v>
      </c>
      <c r="E9" s="84">
        <v>-66</v>
      </c>
      <c r="F9" s="36">
        <f t="shared" si="1"/>
        <v>-58</v>
      </c>
      <c r="G9" s="127">
        <f t="shared" si="0"/>
        <v>59.4</v>
      </c>
      <c r="H9" s="37"/>
      <c r="I9" s="183"/>
      <c r="J9" s="183"/>
      <c r="K9" s="39"/>
      <c r="L9" s="39"/>
      <c r="M9" s="39"/>
      <c r="N9" s="10"/>
    </row>
    <row r="10" spans="2:15">
      <c r="B10" s="132" t="s">
        <v>74</v>
      </c>
      <c r="C10" s="83">
        <v>-95</v>
      </c>
      <c r="D10" s="83">
        <v>-73</v>
      </c>
      <c r="E10" s="84">
        <v>-62</v>
      </c>
      <c r="F10" s="36">
        <f t="shared" si="1"/>
        <v>-77</v>
      </c>
      <c r="G10" s="127">
        <f t="shared" si="0"/>
        <v>78.8</v>
      </c>
      <c r="H10" s="37"/>
      <c r="I10" s="183"/>
      <c r="J10" s="183"/>
      <c r="K10" s="39"/>
      <c r="L10" s="39"/>
      <c r="M10" s="39"/>
      <c r="N10" s="10"/>
    </row>
    <row r="11" spans="2:15">
      <c r="B11" s="132" t="s">
        <v>75</v>
      </c>
      <c r="C11" s="83">
        <v>-40</v>
      </c>
      <c r="D11" s="83">
        <v>-88</v>
      </c>
      <c r="E11" s="84">
        <v>-42</v>
      </c>
      <c r="F11" s="36">
        <f t="shared" si="1"/>
        <v>-57</v>
      </c>
      <c r="G11" s="127">
        <f t="shared" si="0"/>
        <v>58.4</v>
      </c>
      <c r="H11" s="37"/>
      <c r="I11" s="183"/>
      <c r="J11" s="183"/>
      <c r="K11" s="39"/>
      <c r="L11" s="39"/>
      <c r="M11" s="39"/>
      <c r="N11" s="10"/>
    </row>
    <row r="12" spans="2:15">
      <c r="B12" s="132" t="s">
        <v>76</v>
      </c>
      <c r="C12" s="83">
        <v>-81</v>
      </c>
      <c r="D12" s="83">
        <v>-68</v>
      </c>
      <c r="E12" s="84">
        <v>-94</v>
      </c>
      <c r="F12" s="36">
        <f t="shared" si="1"/>
        <v>-81</v>
      </c>
      <c r="G12" s="127">
        <f t="shared" si="0"/>
        <v>82.9</v>
      </c>
      <c r="H12" s="37"/>
      <c r="I12" s="183"/>
      <c r="J12" s="183"/>
      <c r="K12" s="39"/>
      <c r="L12" s="39"/>
      <c r="M12" s="39"/>
      <c r="N12" s="10"/>
    </row>
    <row r="13" spans="2:15">
      <c r="B13" s="132" t="s">
        <v>77</v>
      </c>
      <c r="C13" s="83">
        <v>-86</v>
      </c>
      <c r="D13" s="83">
        <v>-73</v>
      </c>
      <c r="E13" s="84">
        <v>-98</v>
      </c>
      <c r="F13" s="36">
        <f t="shared" si="1"/>
        <v>-86</v>
      </c>
      <c r="G13" s="127">
        <f t="shared" si="0"/>
        <v>88.1</v>
      </c>
      <c r="H13" s="37"/>
      <c r="I13" s="183"/>
      <c r="J13" s="183"/>
      <c r="K13" s="39"/>
      <c r="L13" s="39"/>
      <c r="M13" s="39"/>
      <c r="N13" s="10"/>
    </row>
    <row r="14" spans="2:15">
      <c r="B14" s="132" t="s">
        <v>78</v>
      </c>
      <c r="C14" s="83">
        <v>-53</v>
      </c>
      <c r="D14" s="83">
        <v>-73</v>
      </c>
      <c r="E14" s="84">
        <v>-80</v>
      </c>
      <c r="F14" s="36">
        <f t="shared" si="1"/>
        <v>-69</v>
      </c>
      <c r="G14" s="127">
        <f t="shared" si="0"/>
        <v>70.599999999999994</v>
      </c>
      <c r="H14" s="37"/>
      <c r="I14" s="183"/>
      <c r="J14" s="183"/>
      <c r="K14" s="39"/>
      <c r="L14" s="39"/>
      <c r="M14" s="39"/>
      <c r="N14" s="10"/>
    </row>
    <row r="15" spans="2:15">
      <c r="B15" s="132" t="s">
        <v>79</v>
      </c>
      <c r="C15" s="83">
        <v>-69</v>
      </c>
      <c r="D15" s="83">
        <v>-74</v>
      </c>
      <c r="E15" s="84">
        <v>-83</v>
      </c>
      <c r="F15" s="36">
        <f t="shared" si="1"/>
        <v>-75</v>
      </c>
      <c r="G15" s="127">
        <f t="shared" si="0"/>
        <v>76.8</v>
      </c>
      <c r="H15" s="37"/>
      <c r="I15" s="183"/>
      <c r="J15" s="183"/>
      <c r="K15" s="39"/>
      <c r="L15" s="39"/>
      <c r="M15" s="39"/>
      <c r="N15" s="10"/>
    </row>
    <row r="16" spans="2:15" ht="16.8" thickBot="1">
      <c r="B16" s="133" t="s">
        <v>80</v>
      </c>
      <c r="C16" s="85">
        <v>-99</v>
      </c>
      <c r="D16" s="85">
        <v>-81</v>
      </c>
      <c r="E16" s="86">
        <v>-120</v>
      </c>
      <c r="F16" s="44">
        <f t="shared" si="1"/>
        <v>-100</v>
      </c>
      <c r="G16" s="129">
        <f t="shared" si="0"/>
        <v>102.4</v>
      </c>
      <c r="H16" s="37"/>
      <c r="I16" s="183"/>
      <c r="J16" s="183"/>
      <c r="K16" s="39"/>
      <c r="L16" s="39"/>
      <c r="M16" s="39"/>
      <c r="N16" s="10"/>
    </row>
    <row r="17" spans="2:15" ht="16.8" thickBot="1">
      <c r="B17" s="134" t="s">
        <v>17</v>
      </c>
      <c r="C17" s="38">
        <f>SUM(C5:C16)</f>
        <v>-1105</v>
      </c>
      <c r="D17" s="38">
        <f t="shared" ref="D17:E17" si="2">SUM(D5:D16)</f>
        <v>-1139</v>
      </c>
      <c r="E17" s="38">
        <f t="shared" si="2"/>
        <v>-1268</v>
      </c>
      <c r="F17" s="38">
        <f>SUM(F5:F16)/12</f>
        <v>-97.666666666666671</v>
      </c>
      <c r="G17" s="130">
        <f>SUM(G5:G16)</f>
        <v>1200</v>
      </c>
      <c r="H17" s="37"/>
      <c r="I17" s="183"/>
      <c r="J17" s="183"/>
      <c r="K17" s="184"/>
      <c r="L17" s="39"/>
      <c r="M17" s="39"/>
      <c r="N17" s="10"/>
      <c r="O17" s="6"/>
    </row>
    <row r="18" spans="2:15">
      <c r="B18" s="7" t="s">
        <v>83</v>
      </c>
      <c r="C18" s="6"/>
      <c r="D18" s="6"/>
      <c r="E18" s="8"/>
      <c r="F18" s="6"/>
      <c r="G18" s="6"/>
      <c r="H18" s="4"/>
      <c r="I18" s="6"/>
      <c r="J18" s="6"/>
      <c r="L18" s="6"/>
      <c r="M18" s="6"/>
      <c r="N18" s="6"/>
      <c r="O18" s="6"/>
    </row>
    <row r="19" spans="2:15">
      <c r="B19" s="6"/>
      <c r="C19" s="18"/>
      <c r="D19" s="6"/>
      <c r="E19" s="8"/>
      <c r="F19" s="6"/>
      <c r="G19" s="6"/>
      <c r="H19" s="6"/>
      <c r="I19" s="6"/>
      <c r="J19" s="6"/>
      <c r="L19" s="6"/>
      <c r="M19" s="6"/>
      <c r="N19" s="6"/>
      <c r="O19" s="6"/>
    </row>
    <row r="20" spans="2:15">
      <c r="B20" s="10"/>
      <c r="C20" s="6"/>
      <c r="D20" s="6"/>
      <c r="E20" s="6"/>
      <c r="F20" s="6"/>
      <c r="G20" s="6"/>
      <c r="H20" s="6"/>
      <c r="I20" s="6"/>
      <c r="J20" s="6"/>
      <c r="K20" s="6"/>
      <c r="L20" s="6"/>
      <c r="M20" s="6"/>
      <c r="N20" s="6"/>
      <c r="O20" s="6"/>
    </row>
    <row r="21" spans="2:15">
      <c r="B21" s="6"/>
    </row>
    <row r="22" spans="2:15">
      <c r="B22" s="6"/>
      <c r="C22" s="6"/>
    </row>
    <row r="23" spans="2:15">
      <c r="C23" s="46"/>
    </row>
  </sheetData>
  <mergeCells count="2">
    <mergeCell ref="I2:I3"/>
    <mergeCell ref="K3:L3"/>
  </mergeCells>
  <phoneticPr fontId="2"/>
  <pageMargins left="0.25" right="0.2" top="0.98333333333333328" bottom="0.98333333333333328" header="0.51111111111111107" footer="0.51111111111111107"/>
  <pageSetup paperSize="9" scale="63" firstPageNumber="4294963191" orientation="landscape" horizontalDpi="300" verticalDpi="300" r:id="rId1"/>
  <headerFooter alignWithMargins="0"/>
  <rowBreaks count="1" manualBreakCount="1">
    <brk id="18"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5DB2-730E-49B7-A25C-D91841E9EC0A}">
  <sheetPr>
    <tabColor theme="0"/>
    <pageSetUpPr fitToPage="1"/>
  </sheetPr>
  <dimension ref="A1:M50"/>
  <sheetViews>
    <sheetView topLeftCell="A28" zoomScaleNormal="100" workbookViewId="0">
      <selection activeCell="R14" sqref="R14"/>
    </sheetView>
  </sheetViews>
  <sheetFormatPr defaultRowHeight="19.8"/>
  <cols>
    <col min="1" max="1" width="5.08984375" customWidth="1"/>
    <col min="2" max="2" width="16.453125" style="26" bestFit="1" customWidth="1"/>
    <col min="3" max="3" width="4.6328125" style="26" customWidth="1"/>
    <col min="4" max="4" width="13.1796875" customWidth="1"/>
    <col min="9" max="9" width="8.54296875" bestFit="1" customWidth="1"/>
    <col min="10" max="10" width="9.54296875" customWidth="1"/>
  </cols>
  <sheetData>
    <row r="1" spans="1:13" ht="32.4">
      <c r="A1" s="72" t="s">
        <v>114</v>
      </c>
    </row>
    <row r="2" spans="1:13" ht="32.4">
      <c r="A2" s="72"/>
    </row>
    <row r="3" spans="1:13">
      <c r="A3" s="1" t="s">
        <v>12</v>
      </c>
      <c r="B3" s="88" t="s">
        <v>52</v>
      </c>
      <c r="D3" s="35" t="s">
        <v>51</v>
      </c>
      <c r="E3" s="3">
        <v>18</v>
      </c>
      <c r="F3" s="3">
        <v>107</v>
      </c>
      <c r="G3" s="3">
        <v>45</v>
      </c>
      <c r="H3" s="3">
        <v>52</v>
      </c>
      <c r="I3" s="34" t="s">
        <v>119</v>
      </c>
      <c r="J3" s="91">
        <v>52644</v>
      </c>
    </row>
    <row r="4" spans="1:13">
      <c r="A4" s="24" t="s">
        <v>39</v>
      </c>
      <c r="B4" s="89" t="s">
        <v>65</v>
      </c>
      <c r="E4" s="209" t="s">
        <v>0</v>
      </c>
      <c r="F4" s="209"/>
      <c r="G4" s="209" t="s">
        <v>1</v>
      </c>
      <c r="H4" s="209"/>
      <c r="I4" s="24" t="s">
        <v>120</v>
      </c>
      <c r="J4" s="89" t="s">
        <v>38</v>
      </c>
    </row>
    <row r="5" spans="1:13">
      <c r="A5" s="24" t="s">
        <v>66</v>
      </c>
      <c r="B5" s="90" t="s">
        <v>66</v>
      </c>
      <c r="D5" s="1"/>
      <c r="E5" s="99" t="s">
        <v>2</v>
      </c>
      <c r="F5" s="99" t="s">
        <v>3</v>
      </c>
      <c r="G5" s="99" t="s">
        <v>5</v>
      </c>
      <c r="H5" s="99" t="s">
        <v>6</v>
      </c>
      <c r="I5" s="100" t="s">
        <v>122</v>
      </c>
      <c r="J5" s="24" t="s">
        <v>118</v>
      </c>
    </row>
    <row r="6" spans="1:13">
      <c r="A6" s="1" t="s">
        <v>12</v>
      </c>
      <c r="B6" s="88" t="s">
        <v>53</v>
      </c>
      <c r="D6" s="35" t="s">
        <v>40</v>
      </c>
      <c r="E6" s="3">
        <v>20</v>
      </c>
      <c r="F6" s="3">
        <v>100</v>
      </c>
      <c r="G6" s="3">
        <v>38</v>
      </c>
      <c r="H6" s="3">
        <v>67</v>
      </c>
      <c r="I6" s="98">
        <f>J6-J3</f>
        <v>-109</v>
      </c>
      <c r="J6" s="91">
        <v>52535</v>
      </c>
    </row>
    <row r="7" spans="1:13">
      <c r="A7" s="1" t="s">
        <v>12</v>
      </c>
      <c r="B7" s="88" t="s">
        <v>54</v>
      </c>
      <c r="D7" s="35" t="s">
        <v>41</v>
      </c>
      <c r="E7" s="3">
        <v>23</v>
      </c>
      <c r="F7" s="3">
        <v>82</v>
      </c>
      <c r="G7" s="3">
        <v>41</v>
      </c>
      <c r="H7" s="3">
        <v>75</v>
      </c>
      <c r="I7" s="98">
        <f t="shared" ref="I7:I47" si="0">J7-J6</f>
        <v>-93</v>
      </c>
      <c r="J7" s="92">
        <v>52442</v>
      </c>
      <c r="K7" s="97">
        <f>+J7-J6</f>
        <v>-93</v>
      </c>
    </row>
    <row r="8" spans="1:13">
      <c r="A8" s="1" t="s">
        <v>12</v>
      </c>
      <c r="B8" s="88" t="s">
        <v>55</v>
      </c>
      <c r="D8" s="35" t="s">
        <v>42</v>
      </c>
      <c r="E8" s="3">
        <v>16</v>
      </c>
      <c r="F8" s="3">
        <v>101</v>
      </c>
      <c r="G8" s="3">
        <v>283</v>
      </c>
      <c r="H8" s="3">
        <v>587</v>
      </c>
      <c r="I8" s="98">
        <f t="shared" si="0"/>
        <v>-389</v>
      </c>
      <c r="J8" s="92">
        <v>52053</v>
      </c>
      <c r="K8" s="97">
        <f t="shared" ref="K8:K47" si="1">+J8-J7</f>
        <v>-389</v>
      </c>
    </row>
    <row r="9" spans="1:13">
      <c r="A9" s="1" t="s">
        <v>12</v>
      </c>
      <c r="B9" s="88" t="s">
        <v>56</v>
      </c>
      <c r="D9" s="35" t="s">
        <v>43</v>
      </c>
      <c r="E9" s="3">
        <v>30</v>
      </c>
      <c r="F9" s="3">
        <v>84</v>
      </c>
      <c r="G9" s="3">
        <v>234</v>
      </c>
      <c r="H9" s="3">
        <v>98</v>
      </c>
      <c r="I9" s="98">
        <f t="shared" si="0"/>
        <v>82</v>
      </c>
      <c r="J9" s="92">
        <v>52135</v>
      </c>
      <c r="K9" s="97">
        <f t="shared" si="1"/>
        <v>82</v>
      </c>
    </row>
    <row r="10" spans="1:13">
      <c r="A10" s="1" t="s">
        <v>12</v>
      </c>
      <c r="B10" s="88" t="s">
        <v>57</v>
      </c>
      <c r="D10" s="35" t="s">
        <v>44</v>
      </c>
      <c r="E10" s="3">
        <v>18</v>
      </c>
      <c r="F10" s="3">
        <v>84</v>
      </c>
      <c r="G10" s="3">
        <v>48</v>
      </c>
      <c r="H10" s="3">
        <v>55</v>
      </c>
      <c r="I10" s="98">
        <f t="shared" si="0"/>
        <v>-73</v>
      </c>
      <c r="J10" s="92">
        <v>52062</v>
      </c>
      <c r="K10" s="97">
        <f t="shared" si="1"/>
        <v>-73</v>
      </c>
    </row>
    <row r="11" spans="1:13">
      <c r="A11" s="1" t="s">
        <v>12</v>
      </c>
      <c r="B11" s="88" t="s">
        <v>58</v>
      </c>
      <c r="D11" s="35" t="s">
        <v>45</v>
      </c>
      <c r="E11" s="3">
        <v>13</v>
      </c>
      <c r="F11" s="3">
        <v>110</v>
      </c>
      <c r="G11" s="3">
        <v>57</v>
      </c>
      <c r="H11" s="3">
        <v>55</v>
      </c>
      <c r="I11" s="98">
        <f t="shared" si="0"/>
        <v>-95</v>
      </c>
      <c r="J11" s="92">
        <v>51967</v>
      </c>
      <c r="K11" s="97">
        <f t="shared" si="1"/>
        <v>-95</v>
      </c>
    </row>
    <row r="12" spans="1:13">
      <c r="A12" s="1" t="s">
        <v>12</v>
      </c>
      <c r="B12" s="88" t="s">
        <v>59</v>
      </c>
      <c r="D12" s="35" t="s">
        <v>46</v>
      </c>
      <c r="E12" s="3">
        <v>23</v>
      </c>
      <c r="F12" s="3">
        <v>94</v>
      </c>
      <c r="G12" s="3">
        <v>87</v>
      </c>
      <c r="H12" s="3">
        <v>56</v>
      </c>
      <c r="I12" s="98">
        <f t="shared" si="0"/>
        <v>-40</v>
      </c>
      <c r="J12" s="92">
        <v>51927</v>
      </c>
      <c r="K12" s="97">
        <f t="shared" si="1"/>
        <v>-40</v>
      </c>
    </row>
    <row r="13" spans="1:13">
      <c r="A13" s="1" t="s">
        <v>12</v>
      </c>
      <c r="B13" s="88" t="s">
        <v>60</v>
      </c>
      <c r="D13" s="35" t="s">
        <v>47</v>
      </c>
      <c r="E13" s="3">
        <v>19</v>
      </c>
      <c r="F13" s="3">
        <v>90</v>
      </c>
      <c r="G13" s="3">
        <v>38</v>
      </c>
      <c r="H13" s="3">
        <v>48</v>
      </c>
      <c r="I13" s="98">
        <f t="shared" si="0"/>
        <v>-81</v>
      </c>
      <c r="J13" s="92">
        <v>51846</v>
      </c>
      <c r="K13" s="97">
        <f t="shared" si="1"/>
        <v>-81</v>
      </c>
    </row>
    <row r="14" spans="1:13">
      <c r="A14" s="1" t="s">
        <v>12</v>
      </c>
      <c r="B14" s="88" t="s">
        <v>61</v>
      </c>
      <c r="D14" s="35" t="s">
        <v>48</v>
      </c>
      <c r="E14" s="3">
        <v>24</v>
      </c>
      <c r="F14" s="3">
        <v>93</v>
      </c>
      <c r="G14" s="3">
        <v>45</v>
      </c>
      <c r="H14" s="3">
        <v>62</v>
      </c>
      <c r="I14" s="196">
        <f t="shared" si="0"/>
        <v>-354</v>
      </c>
      <c r="J14" s="92">
        <v>51492</v>
      </c>
      <c r="K14" s="196">
        <f t="shared" si="1"/>
        <v>-354</v>
      </c>
      <c r="L14" s="196">
        <f>+E14-F14+G14-H14</f>
        <v>-86</v>
      </c>
      <c r="M14" s="196">
        <f>+K14-L14</f>
        <v>-268</v>
      </c>
    </row>
    <row r="15" spans="1:13">
      <c r="A15" s="1" t="s">
        <v>11</v>
      </c>
      <c r="B15" s="88" t="s">
        <v>62</v>
      </c>
      <c r="D15" s="35" t="s">
        <v>49</v>
      </c>
      <c r="E15" s="3">
        <v>18</v>
      </c>
      <c r="F15" s="3">
        <v>81</v>
      </c>
      <c r="G15" s="3">
        <v>61</v>
      </c>
      <c r="H15" s="3">
        <v>51</v>
      </c>
      <c r="I15" s="98">
        <f t="shared" si="0"/>
        <v>-53</v>
      </c>
      <c r="J15" s="92">
        <v>51439</v>
      </c>
      <c r="K15" s="97">
        <f t="shared" si="1"/>
        <v>-53</v>
      </c>
    </row>
    <row r="16" spans="1:13">
      <c r="A16" s="1" t="s">
        <v>11</v>
      </c>
      <c r="B16" s="88" t="s">
        <v>63</v>
      </c>
      <c r="D16" s="35" t="s">
        <v>50</v>
      </c>
      <c r="E16" s="3">
        <v>19</v>
      </c>
      <c r="F16" s="3">
        <v>93</v>
      </c>
      <c r="G16" s="3">
        <v>41</v>
      </c>
      <c r="H16" s="3">
        <v>36</v>
      </c>
      <c r="I16" s="98">
        <f t="shared" si="0"/>
        <v>-69</v>
      </c>
      <c r="J16" s="92">
        <v>51370</v>
      </c>
      <c r="K16" s="97">
        <f t="shared" si="1"/>
        <v>-69</v>
      </c>
    </row>
    <row r="17" spans="1:11">
      <c r="A17" s="1" t="s">
        <v>9</v>
      </c>
      <c r="B17" s="88" t="s">
        <v>52</v>
      </c>
      <c r="D17" s="35" t="s">
        <v>51</v>
      </c>
      <c r="E17" s="3">
        <v>25</v>
      </c>
      <c r="F17" s="3">
        <v>110</v>
      </c>
      <c r="G17" s="3">
        <v>29</v>
      </c>
      <c r="H17" s="3">
        <v>43</v>
      </c>
      <c r="I17" s="98">
        <f t="shared" si="0"/>
        <v>-99</v>
      </c>
      <c r="J17" s="92">
        <v>51271</v>
      </c>
      <c r="K17" s="97">
        <f t="shared" si="1"/>
        <v>-99</v>
      </c>
    </row>
    <row r="18" spans="1:11">
      <c r="A18" s="1" t="s">
        <v>9</v>
      </c>
      <c r="B18" s="88" t="s">
        <v>53</v>
      </c>
      <c r="D18" s="1" t="s">
        <v>40</v>
      </c>
      <c r="E18" s="3">
        <v>20</v>
      </c>
      <c r="F18" s="3">
        <v>130</v>
      </c>
      <c r="G18" s="3">
        <v>28</v>
      </c>
      <c r="H18" s="3">
        <v>60</v>
      </c>
      <c r="I18" s="98">
        <f t="shared" si="0"/>
        <v>-142</v>
      </c>
      <c r="J18" s="92">
        <v>51129</v>
      </c>
      <c r="K18" s="97">
        <f t="shared" si="1"/>
        <v>-142</v>
      </c>
    </row>
    <row r="19" spans="1:11">
      <c r="A19" s="1" t="s">
        <v>9</v>
      </c>
      <c r="B19" s="88" t="s">
        <v>54</v>
      </c>
      <c r="D19" s="1" t="s">
        <v>41</v>
      </c>
      <c r="E19" s="3">
        <v>17</v>
      </c>
      <c r="F19" s="3">
        <v>85</v>
      </c>
      <c r="G19" s="3">
        <v>43</v>
      </c>
      <c r="H19" s="3">
        <v>68</v>
      </c>
      <c r="I19" s="98">
        <f t="shared" si="0"/>
        <v>-93</v>
      </c>
      <c r="J19" s="92">
        <v>51036</v>
      </c>
      <c r="K19" s="97">
        <f t="shared" si="1"/>
        <v>-93</v>
      </c>
    </row>
    <row r="20" spans="1:11">
      <c r="A20" s="1" t="s">
        <v>9</v>
      </c>
      <c r="B20" s="88" t="s">
        <v>55</v>
      </c>
      <c r="D20" s="1" t="s">
        <v>42</v>
      </c>
      <c r="E20" s="3">
        <v>23</v>
      </c>
      <c r="F20" s="3">
        <v>75</v>
      </c>
      <c r="G20" s="3">
        <v>260</v>
      </c>
      <c r="H20" s="3">
        <v>555</v>
      </c>
      <c r="I20" s="98">
        <f t="shared" si="0"/>
        <v>-347</v>
      </c>
      <c r="J20" s="92">
        <v>50689</v>
      </c>
      <c r="K20" s="97">
        <f t="shared" si="1"/>
        <v>-347</v>
      </c>
    </row>
    <row r="21" spans="1:11">
      <c r="A21" s="1" t="s">
        <v>9</v>
      </c>
      <c r="B21" s="88" t="s">
        <v>56</v>
      </c>
      <c r="D21" s="1" t="s">
        <v>43</v>
      </c>
      <c r="E21" s="3">
        <v>26</v>
      </c>
      <c r="F21" s="3">
        <v>110</v>
      </c>
      <c r="G21" s="3">
        <v>196</v>
      </c>
      <c r="H21" s="3">
        <v>105</v>
      </c>
      <c r="I21" s="98">
        <f t="shared" si="0"/>
        <v>7</v>
      </c>
      <c r="J21" s="92">
        <v>50696</v>
      </c>
      <c r="K21" s="97">
        <f t="shared" si="1"/>
        <v>7</v>
      </c>
    </row>
    <row r="22" spans="1:11">
      <c r="A22" s="1" t="s">
        <v>9</v>
      </c>
      <c r="B22" s="88" t="s">
        <v>57</v>
      </c>
      <c r="D22" s="1" t="s">
        <v>44</v>
      </c>
      <c r="E22" s="3">
        <v>24</v>
      </c>
      <c r="F22" s="3">
        <v>84</v>
      </c>
      <c r="G22" s="3">
        <v>60</v>
      </c>
      <c r="H22" s="3">
        <v>34</v>
      </c>
      <c r="I22" s="98">
        <f t="shared" si="0"/>
        <v>-34</v>
      </c>
      <c r="J22" s="92">
        <v>50662</v>
      </c>
      <c r="K22" s="97">
        <f t="shared" si="1"/>
        <v>-34</v>
      </c>
    </row>
    <row r="23" spans="1:11">
      <c r="A23" s="1" t="s">
        <v>9</v>
      </c>
      <c r="B23" s="88" t="s">
        <v>58</v>
      </c>
      <c r="D23" s="1" t="s">
        <v>45</v>
      </c>
      <c r="E23" s="3">
        <v>11</v>
      </c>
      <c r="F23" s="3">
        <v>98</v>
      </c>
      <c r="G23" s="3">
        <v>46</v>
      </c>
      <c r="H23" s="3">
        <v>32</v>
      </c>
      <c r="I23" s="98">
        <f t="shared" si="0"/>
        <v>-73</v>
      </c>
      <c r="J23" s="92">
        <v>50589</v>
      </c>
      <c r="K23" s="97">
        <f t="shared" si="1"/>
        <v>-73</v>
      </c>
    </row>
    <row r="24" spans="1:11">
      <c r="A24" s="1" t="s">
        <v>9</v>
      </c>
      <c r="B24" s="88" t="s">
        <v>59</v>
      </c>
      <c r="D24" s="1" t="s">
        <v>46</v>
      </c>
      <c r="E24" s="3">
        <v>16</v>
      </c>
      <c r="F24" s="3">
        <v>88</v>
      </c>
      <c r="G24" s="3">
        <v>51</v>
      </c>
      <c r="H24" s="3">
        <v>67</v>
      </c>
      <c r="I24" s="98">
        <f t="shared" si="0"/>
        <v>-88</v>
      </c>
      <c r="J24" s="92">
        <v>50501</v>
      </c>
      <c r="K24" s="97">
        <f t="shared" si="1"/>
        <v>-88</v>
      </c>
    </row>
    <row r="25" spans="1:11">
      <c r="A25" s="1" t="s">
        <v>9</v>
      </c>
      <c r="B25" s="88" t="s">
        <v>60</v>
      </c>
      <c r="D25" s="1" t="s">
        <v>47</v>
      </c>
      <c r="E25" s="3">
        <v>22</v>
      </c>
      <c r="F25" s="3">
        <v>101</v>
      </c>
      <c r="G25" s="3">
        <v>66</v>
      </c>
      <c r="H25" s="3">
        <v>55</v>
      </c>
      <c r="I25" s="98">
        <f t="shared" si="0"/>
        <v>-68</v>
      </c>
      <c r="J25" s="92">
        <v>50433</v>
      </c>
      <c r="K25" s="97">
        <f t="shared" si="1"/>
        <v>-68</v>
      </c>
    </row>
    <row r="26" spans="1:11">
      <c r="A26" s="1" t="s">
        <v>9</v>
      </c>
      <c r="B26" s="88" t="s">
        <v>61</v>
      </c>
      <c r="D26" s="1" t="s">
        <v>48</v>
      </c>
      <c r="E26" s="33">
        <v>15</v>
      </c>
      <c r="F26" s="33">
        <v>68</v>
      </c>
      <c r="G26" s="33">
        <v>39</v>
      </c>
      <c r="H26" s="33">
        <v>59</v>
      </c>
      <c r="I26" s="98">
        <f t="shared" si="0"/>
        <v>-73</v>
      </c>
      <c r="J26" s="93">
        <v>50360</v>
      </c>
      <c r="K26" s="97">
        <f t="shared" si="1"/>
        <v>-73</v>
      </c>
    </row>
    <row r="27" spans="1:11">
      <c r="A27" s="1" t="s">
        <v>10</v>
      </c>
      <c r="B27" s="88" t="s">
        <v>62</v>
      </c>
      <c r="D27" s="1" t="s">
        <v>49</v>
      </c>
      <c r="E27" s="33">
        <v>23</v>
      </c>
      <c r="F27" s="33">
        <v>86</v>
      </c>
      <c r="G27" s="33">
        <v>39</v>
      </c>
      <c r="H27" s="33">
        <v>49</v>
      </c>
      <c r="I27" s="98">
        <f t="shared" si="0"/>
        <v>-73</v>
      </c>
      <c r="J27" s="93">
        <v>50287</v>
      </c>
      <c r="K27" s="97">
        <f t="shared" si="1"/>
        <v>-73</v>
      </c>
    </row>
    <row r="28" spans="1:11">
      <c r="A28" s="1" t="s">
        <v>10</v>
      </c>
      <c r="B28" s="88" t="s">
        <v>63</v>
      </c>
      <c r="D28" s="1" t="s">
        <v>50</v>
      </c>
      <c r="E28" s="3">
        <v>14</v>
      </c>
      <c r="F28" s="3">
        <v>101</v>
      </c>
      <c r="G28" s="3">
        <v>53</v>
      </c>
      <c r="H28" s="3">
        <v>40</v>
      </c>
      <c r="I28" s="98">
        <f t="shared" si="0"/>
        <v>-74</v>
      </c>
      <c r="J28" s="92">
        <v>50213</v>
      </c>
      <c r="K28" s="97">
        <f t="shared" si="1"/>
        <v>-74</v>
      </c>
    </row>
    <row r="29" spans="1:11">
      <c r="A29" s="1" t="s">
        <v>7</v>
      </c>
      <c r="B29" s="88" t="s">
        <v>52</v>
      </c>
      <c r="D29" s="1" t="s">
        <v>51</v>
      </c>
      <c r="E29" s="33">
        <v>16</v>
      </c>
      <c r="F29" s="33">
        <v>81</v>
      </c>
      <c r="G29" s="33">
        <v>32</v>
      </c>
      <c r="H29" s="33">
        <v>48</v>
      </c>
      <c r="I29" s="98">
        <f t="shared" si="0"/>
        <v>-81</v>
      </c>
      <c r="J29" s="93">
        <v>50132</v>
      </c>
      <c r="K29" s="97">
        <f t="shared" si="1"/>
        <v>-81</v>
      </c>
    </row>
    <row r="30" spans="1:11">
      <c r="A30" s="1" t="s">
        <v>7</v>
      </c>
      <c r="B30" s="88" t="s">
        <v>53</v>
      </c>
      <c r="D30" s="1" t="s">
        <v>40</v>
      </c>
      <c r="E30" s="3">
        <v>24</v>
      </c>
      <c r="F30" s="3">
        <v>113</v>
      </c>
      <c r="G30" s="3">
        <v>41</v>
      </c>
      <c r="H30" s="3">
        <v>59</v>
      </c>
      <c r="I30" s="98">
        <f t="shared" si="0"/>
        <v>-107</v>
      </c>
      <c r="J30" s="92">
        <v>50025</v>
      </c>
      <c r="K30" s="97">
        <f t="shared" si="1"/>
        <v>-107</v>
      </c>
    </row>
    <row r="31" spans="1:11">
      <c r="A31" s="1" t="s">
        <v>7</v>
      </c>
      <c r="B31" s="88" t="s">
        <v>54</v>
      </c>
      <c r="D31" s="1" t="s">
        <v>41</v>
      </c>
      <c r="E31" s="33">
        <v>16</v>
      </c>
      <c r="F31" s="33">
        <v>120</v>
      </c>
      <c r="G31" s="33">
        <v>39</v>
      </c>
      <c r="H31" s="33">
        <v>63</v>
      </c>
      <c r="I31" s="98">
        <f t="shared" si="0"/>
        <v>-128</v>
      </c>
      <c r="J31" s="93">
        <v>49897</v>
      </c>
      <c r="K31" s="97">
        <f t="shared" si="1"/>
        <v>-128</v>
      </c>
    </row>
    <row r="32" spans="1:11">
      <c r="A32" s="1" t="s">
        <v>7</v>
      </c>
      <c r="B32" s="88" t="s">
        <v>55</v>
      </c>
      <c r="D32" s="1" t="s">
        <v>42</v>
      </c>
      <c r="E32" s="3">
        <v>17</v>
      </c>
      <c r="F32" s="3">
        <v>111</v>
      </c>
      <c r="G32" s="3">
        <v>249</v>
      </c>
      <c r="H32" s="3">
        <v>535</v>
      </c>
      <c r="I32" s="98">
        <f t="shared" si="0"/>
        <v>-380</v>
      </c>
      <c r="J32" s="92">
        <v>49517</v>
      </c>
      <c r="K32" s="97">
        <f t="shared" si="1"/>
        <v>-380</v>
      </c>
    </row>
    <row r="33" spans="1:11">
      <c r="A33" s="1" t="s">
        <v>7</v>
      </c>
      <c r="B33" s="88" t="s">
        <v>56</v>
      </c>
      <c r="D33" s="1" t="s">
        <v>43</v>
      </c>
      <c r="E33" s="3">
        <v>13</v>
      </c>
      <c r="F33" s="3">
        <v>102</v>
      </c>
      <c r="G33" s="3">
        <v>201</v>
      </c>
      <c r="H33" s="3">
        <v>120</v>
      </c>
      <c r="I33" s="98">
        <f t="shared" si="0"/>
        <v>-8</v>
      </c>
      <c r="J33" s="92">
        <v>49509</v>
      </c>
      <c r="K33" s="97">
        <f t="shared" si="1"/>
        <v>-8</v>
      </c>
    </row>
    <row r="34" spans="1:11">
      <c r="A34" s="1" t="s">
        <v>7</v>
      </c>
      <c r="B34" s="88" t="s">
        <v>57</v>
      </c>
      <c r="D34" s="1" t="s">
        <v>44</v>
      </c>
      <c r="E34" s="3">
        <v>18</v>
      </c>
      <c r="F34" s="3">
        <v>97</v>
      </c>
      <c r="G34" s="3">
        <v>69</v>
      </c>
      <c r="H34" s="3">
        <v>56</v>
      </c>
      <c r="I34" s="98">
        <f t="shared" si="0"/>
        <v>-66</v>
      </c>
      <c r="J34" s="92">
        <v>49443</v>
      </c>
      <c r="K34" s="97">
        <f t="shared" si="1"/>
        <v>-66</v>
      </c>
    </row>
    <row r="35" spans="1:11">
      <c r="A35" s="1" t="s">
        <v>7</v>
      </c>
      <c r="B35" s="88" t="s">
        <v>58</v>
      </c>
      <c r="D35" s="1" t="s">
        <v>45</v>
      </c>
      <c r="E35" s="3">
        <v>22</v>
      </c>
      <c r="F35" s="3">
        <v>94</v>
      </c>
      <c r="G35" s="3">
        <v>61</v>
      </c>
      <c r="H35" s="3">
        <v>51</v>
      </c>
      <c r="I35" s="98">
        <f t="shared" si="0"/>
        <v>-62</v>
      </c>
      <c r="J35" s="92">
        <v>49381</v>
      </c>
      <c r="K35" s="97">
        <f t="shared" si="1"/>
        <v>-62</v>
      </c>
    </row>
    <row r="36" spans="1:11">
      <c r="A36" s="1" t="s">
        <v>7</v>
      </c>
      <c r="B36" s="88" t="s">
        <v>59</v>
      </c>
      <c r="D36" s="1" t="s">
        <v>46</v>
      </c>
      <c r="E36" s="3">
        <v>17</v>
      </c>
      <c r="F36" s="3">
        <v>60</v>
      </c>
      <c r="G36" s="3">
        <v>80</v>
      </c>
      <c r="H36" s="3">
        <v>79</v>
      </c>
      <c r="I36" s="98">
        <f t="shared" si="0"/>
        <v>-42</v>
      </c>
      <c r="J36" s="92">
        <v>49339</v>
      </c>
      <c r="K36" s="97">
        <f t="shared" si="1"/>
        <v>-42</v>
      </c>
    </row>
    <row r="37" spans="1:11">
      <c r="A37" s="1" t="s">
        <v>7</v>
      </c>
      <c r="B37" s="88" t="s">
        <v>60</v>
      </c>
      <c r="D37" s="1" t="s">
        <v>47</v>
      </c>
      <c r="E37" s="3">
        <v>18</v>
      </c>
      <c r="F37" s="3">
        <v>115</v>
      </c>
      <c r="G37" s="3">
        <v>84</v>
      </c>
      <c r="H37" s="3">
        <v>81</v>
      </c>
      <c r="I37" s="98">
        <f t="shared" si="0"/>
        <v>-94</v>
      </c>
      <c r="J37" s="92">
        <v>49245</v>
      </c>
      <c r="K37" s="97">
        <f t="shared" si="1"/>
        <v>-94</v>
      </c>
    </row>
    <row r="38" spans="1:11">
      <c r="A38" s="1" t="s">
        <v>8</v>
      </c>
      <c r="B38" s="88" t="s">
        <v>61</v>
      </c>
      <c r="D38" s="1" t="s">
        <v>48</v>
      </c>
      <c r="E38" s="3">
        <v>14</v>
      </c>
      <c r="F38" s="3">
        <v>99</v>
      </c>
      <c r="G38" s="3">
        <v>47</v>
      </c>
      <c r="H38" s="3">
        <v>60</v>
      </c>
      <c r="I38" s="98">
        <f t="shared" si="0"/>
        <v>-98</v>
      </c>
      <c r="J38" s="92">
        <v>49147</v>
      </c>
      <c r="K38" s="97">
        <f t="shared" si="1"/>
        <v>-98</v>
      </c>
    </row>
    <row r="39" spans="1:11">
      <c r="A39" s="1" t="s">
        <v>7</v>
      </c>
      <c r="B39" s="88" t="s">
        <v>62</v>
      </c>
      <c r="D39" s="1" t="s">
        <v>49</v>
      </c>
      <c r="E39" s="3">
        <v>16</v>
      </c>
      <c r="F39" s="3">
        <v>111</v>
      </c>
      <c r="G39" s="3">
        <v>60</v>
      </c>
      <c r="H39" s="3">
        <v>45</v>
      </c>
      <c r="I39" s="98">
        <f t="shared" si="0"/>
        <v>-80</v>
      </c>
      <c r="J39" s="92">
        <v>49067</v>
      </c>
      <c r="K39" s="97">
        <f t="shared" si="1"/>
        <v>-80</v>
      </c>
    </row>
    <row r="40" spans="1:11">
      <c r="A40" s="1" t="s">
        <v>7</v>
      </c>
      <c r="B40" s="88" t="s">
        <v>63</v>
      </c>
      <c r="D40" s="1" t="s">
        <v>50</v>
      </c>
      <c r="E40" s="3">
        <v>22</v>
      </c>
      <c r="F40" s="3">
        <v>118</v>
      </c>
      <c r="G40" s="3">
        <v>59</v>
      </c>
      <c r="H40" s="3">
        <v>46</v>
      </c>
      <c r="I40" s="98">
        <f t="shared" si="0"/>
        <v>-83</v>
      </c>
      <c r="J40" s="92">
        <v>48984</v>
      </c>
      <c r="K40" s="97">
        <f t="shared" si="1"/>
        <v>-83</v>
      </c>
    </row>
    <row r="41" spans="1:11">
      <c r="A41" s="1" t="s">
        <v>67</v>
      </c>
      <c r="B41" s="88" t="s">
        <v>52</v>
      </c>
      <c r="D41" s="1" t="s">
        <v>51</v>
      </c>
      <c r="E41" s="3">
        <v>18</v>
      </c>
      <c r="F41" s="3">
        <v>125</v>
      </c>
      <c r="G41" s="3">
        <v>42</v>
      </c>
      <c r="H41" s="3">
        <v>55</v>
      </c>
      <c r="I41" s="98">
        <f t="shared" si="0"/>
        <v>-120</v>
      </c>
      <c r="J41" s="92">
        <v>48864</v>
      </c>
      <c r="K41" s="97">
        <f t="shared" si="1"/>
        <v>-120</v>
      </c>
    </row>
    <row r="42" spans="1:11">
      <c r="A42" s="1" t="s">
        <v>67</v>
      </c>
      <c r="B42" s="88" t="s">
        <v>53</v>
      </c>
      <c r="D42" s="1" t="s">
        <v>40</v>
      </c>
      <c r="E42" s="3">
        <v>15</v>
      </c>
      <c r="F42" s="3">
        <v>126</v>
      </c>
      <c r="G42" s="3">
        <v>26</v>
      </c>
      <c r="H42" s="3">
        <v>51</v>
      </c>
      <c r="I42" s="98">
        <f t="shared" si="0"/>
        <v>-136</v>
      </c>
      <c r="J42" s="92">
        <v>48728</v>
      </c>
      <c r="K42" s="97">
        <f t="shared" si="1"/>
        <v>-136</v>
      </c>
    </row>
    <row r="43" spans="1:11" ht="19.8" customHeight="1">
      <c r="A43" s="1" t="s">
        <v>67</v>
      </c>
      <c r="B43" s="88" t="s">
        <v>54</v>
      </c>
      <c r="D43" s="1" t="s">
        <v>41</v>
      </c>
      <c r="E43" s="3">
        <v>13</v>
      </c>
      <c r="F43" s="3">
        <v>117</v>
      </c>
      <c r="G43" s="3">
        <v>38</v>
      </c>
      <c r="H43" s="3">
        <v>81</v>
      </c>
      <c r="I43" s="98">
        <f t="shared" si="0"/>
        <v>-147</v>
      </c>
      <c r="J43" s="92">
        <v>48581</v>
      </c>
      <c r="K43" s="97">
        <f t="shared" si="1"/>
        <v>-147</v>
      </c>
    </row>
    <row r="44" spans="1:11">
      <c r="A44" s="1" t="s">
        <v>20</v>
      </c>
      <c r="B44" s="88" t="s">
        <v>55</v>
      </c>
      <c r="D44" s="35" t="s">
        <v>42</v>
      </c>
      <c r="E44" s="3">
        <v>20</v>
      </c>
      <c r="F44" s="3">
        <v>101</v>
      </c>
      <c r="G44" s="3">
        <v>238</v>
      </c>
      <c r="H44" s="3">
        <v>569</v>
      </c>
      <c r="I44" s="98">
        <f t="shared" si="0"/>
        <v>-412</v>
      </c>
      <c r="J44" s="91">
        <v>48169</v>
      </c>
      <c r="K44" s="97">
        <f t="shared" si="1"/>
        <v>-412</v>
      </c>
    </row>
    <row r="45" spans="1:11">
      <c r="A45" s="1" t="s">
        <v>20</v>
      </c>
      <c r="B45" s="88" t="s">
        <v>56</v>
      </c>
      <c r="D45" s="34" t="s">
        <v>43</v>
      </c>
      <c r="E45" s="3">
        <v>20</v>
      </c>
      <c r="F45" s="3">
        <v>99</v>
      </c>
      <c r="G45" s="3">
        <v>265</v>
      </c>
      <c r="H45" s="3">
        <v>96</v>
      </c>
      <c r="I45" s="98">
        <f t="shared" si="0"/>
        <v>90</v>
      </c>
      <c r="J45" s="91">
        <v>48259</v>
      </c>
      <c r="K45" s="97">
        <f t="shared" si="1"/>
        <v>90</v>
      </c>
    </row>
    <row r="46" spans="1:11">
      <c r="A46" s="1" t="s">
        <v>20</v>
      </c>
      <c r="B46" s="88" t="s">
        <v>57</v>
      </c>
      <c r="D46" s="87" t="s">
        <v>44</v>
      </c>
      <c r="E46" s="3">
        <v>22</v>
      </c>
      <c r="F46" s="3">
        <v>105</v>
      </c>
      <c r="G46" s="3">
        <v>78</v>
      </c>
      <c r="H46" s="3">
        <v>59</v>
      </c>
      <c r="I46" s="98">
        <f t="shared" si="0"/>
        <v>-64</v>
      </c>
      <c r="J46" s="94">
        <v>48195</v>
      </c>
      <c r="K46" s="97">
        <f t="shared" si="1"/>
        <v>-64</v>
      </c>
    </row>
    <row r="47" spans="1:11">
      <c r="A47" s="1" t="s">
        <v>67</v>
      </c>
      <c r="B47" s="88" t="s">
        <v>58</v>
      </c>
      <c r="D47" s="1" t="s">
        <v>45</v>
      </c>
      <c r="E47" s="1">
        <v>13</v>
      </c>
      <c r="F47" s="1">
        <v>76</v>
      </c>
      <c r="G47" s="1">
        <v>54</v>
      </c>
      <c r="H47" s="1">
        <v>70</v>
      </c>
      <c r="I47" s="98">
        <f t="shared" si="0"/>
        <v>-79</v>
      </c>
      <c r="J47" s="96">
        <v>48116</v>
      </c>
      <c r="K47" s="97">
        <f t="shared" si="1"/>
        <v>-79</v>
      </c>
    </row>
    <row r="48" spans="1:11">
      <c r="E48" s="97">
        <f>SUM(E3:E47)</f>
        <v>811</v>
      </c>
      <c r="F48" s="97">
        <f>SUM(F3:F47)</f>
        <v>4225</v>
      </c>
      <c r="G48" s="97">
        <f>SUM(G3:G47)</f>
        <v>3691</v>
      </c>
      <c r="H48" s="97">
        <f>SUM(H3:H47)</f>
        <v>4633</v>
      </c>
      <c r="I48" s="97">
        <f>SUM(I3:I47)</f>
        <v>-4528</v>
      </c>
      <c r="J48" s="97"/>
    </row>
    <row r="50" spans="5:8">
      <c r="E50">
        <f>CORREL($I$6:$I$47,E6:E47)</f>
        <v>8.9096796898348346E-2</v>
      </c>
      <c r="F50">
        <f t="shared" ref="F50:H50" si="2">CORREL($I$6:$I$47,F6:F47)</f>
        <v>-0.13454295575706712</v>
      </c>
      <c r="G50">
        <f t="shared" si="2"/>
        <v>-0.30128342148840698</v>
      </c>
      <c r="H50">
        <f t="shared" si="2"/>
        <v>-0.78222738629543287</v>
      </c>
    </row>
  </sheetData>
  <mergeCells count="2">
    <mergeCell ref="E4:F4"/>
    <mergeCell ref="G4:H4"/>
  </mergeCells>
  <phoneticPr fontId="2"/>
  <pageMargins left="0.7" right="0.7" top="0.75" bottom="0.75" header="0.3" footer="0.3"/>
  <pageSetup paperSize="9" scale="53" orientation="landscape"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C6B05-B7D5-4A67-9F2D-760B9D56A40E}">
  <sheetPr>
    <tabColor theme="0"/>
  </sheetPr>
  <dimension ref="A1:F6"/>
  <sheetViews>
    <sheetView workbookViewId="0">
      <selection activeCell="F14" sqref="F14"/>
    </sheetView>
  </sheetViews>
  <sheetFormatPr defaultRowHeight="19.8"/>
  <sheetData>
    <row r="1" spans="1:6">
      <c r="A1" s="24"/>
      <c r="B1" s="24" t="s">
        <v>2</v>
      </c>
      <c r="C1" s="24" t="s">
        <v>3</v>
      </c>
      <c r="D1" s="24" t="s">
        <v>5</v>
      </c>
      <c r="E1" s="24" t="s">
        <v>6</v>
      </c>
      <c r="F1" s="24" t="s">
        <v>121</v>
      </c>
    </row>
    <row r="2" spans="1:6">
      <c r="A2" s="1" t="s">
        <v>2</v>
      </c>
      <c r="B2" s="1">
        <v>1</v>
      </c>
      <c r="C2" s="1"/>
      <c r="D2" s="1"/>
      <c r="E2" s="1"/>
      <c r="F2" s="1"/>
    </row>
    <row r="3" spans="1:6">
      <c r="A3" s="1" t="s">
        <v>3</v>
      </c>
      <c r="B3" s="1">
        <v>-6.4969257905413913E-2</v>
      </c>
      <c r="C3" s="1">
        <v>1</v>
      </c>
      <c r="D3" s="1"/>
      <c r="E3" s="1"/>
      <c r="F3" s="1"/>
    </row>
    <row r="4" spans="1:6">
      <c r="A4" s="1" t="s">
        <v>5</v>
      </c>
      <c r="B4" s="1">
        <v>0.19803415072043082</v>
      </c>
      <c r="C4" s="1">
        <v>-5.6452276737537894E-2</v>
      </c>
      <c r="D4" s="1">
        <v>1</v>
      </c>
      <c r="E4" s="1"/>
      <c r="F4" s="1"/>
    </row>
    <row r="5" spans="1:6">
      <c r="A5" s="1" t="s">
        <v>6</v>
      </c>
      <c r="B5" s="1">
        <v>1.9680426423842816E-2</v>
      </c>
      <c r="C5" s="1">
        <v>-2.4848826325269142E-2</v>
      </c>
      <c r="D5" s="101">
        <v>0.7780132754767769</v>
      </c>
      <c r="E5" s="1">
        <v>1</v>
      </c>
      <c r="F5" s="1"/>
    </row>
    <row r="6" spans="1:6">
      <c r="A6" s="1" t="s">
        <v>121</v>
      </c>
      <c r="B6" s="1">
        <v>8.9096796898348346E-2</v>
      </c>
      <c r="C6" s="1">
        <v>-0.13454295575706712</v>
      </c>
      <c r="D6" s="1">
        <v>-0.30128342148840698</v>
      </c>
      <c r="E6" s="101">
        <v>-0.78222738629543287</v>
      </c>
      <c r="F6" s="1">
        <v>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ネットアップ用</vt:lpstr>
      <vt:lpstr>県移動調査</vt:lpstr>
      <vt:lpstr>資料①-季節指数</vt:lpstr>
      <vt:lpstr>資料②-相関関係</vt:lpstr>
      <vt:lpstr>資料③-相関関係-2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一男 後藤</cp:lastModifiedBy>
  <cp:lastPrinted>2023-11-13T13:00:11Z</cp:lastPrinted>
  <dcterms:created xsi:type="dcterms:W3CDTF">2023-07-06T00:56:34Z</dcterms:created>
  <dcterms:modified xsi:type="dcterms:W3CDTF">2023-12-30T14:04:16Z</dcterms:modified>
</cp:coreProperties>
</file>