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16" yWindow="1212" windowWidth="18168" windowHeight="4380" tabRatio="846" activeTab="0"/>
  </bookViews>
  <sheets>
    <sheet name="はじめに" sheetId="1" r:id="rId1"/>
    <sheet name="合計表" sheetId="2" r:id="rId2"/>
    <sheet name="データinput" sheetId="3" r:id="rId3"/>
    <sheet name="観光input" sheetId="4" r:id="rId4"/>
    <sheet name="自給率input" sheetId="5" r:id="rId5"/>
    <sheet name="需要" sheetId="6" r:id="rId6"/>
    <sheet name="生産" sheetId="7" r:id="rId7"/>
    <sheet name="所得" sheetId="8" r:id="rId8"/>
    <sheet name="(作業台) 生産者価格へ変換" sheetId="9" r:id="rId9"/>
  </sheets>
  <definedNames/>
  <calcPr fullCalcOnLoad="1"/>
</workbook>
</file>

<file path=xl/comments2.xml><?xml version="1.0" encoding="utf-8"?>
<comments xmlns="http://schemas.openxmlformats.org/spreadsheetml/2006/main">
  <authors>
    <author>後藤一男</author>
  </authors>
  <commentList>
    <comment ref="B13" authorId="0">
      <text>
        <r>
          <rPr>
            <b/>
            <sz val="9"/>
            <rFont val="ＭＳ Ｐゴシック"/>
            <family val="3"/>
          </rPr>
          <t>ここに需要額を入れると、投入係数で商業はマージン率になる。</t>
        </r>
      </text>
    </comment>
    <comment ref="B34" authorId="0">
      <text>
        <r>
          <rPr>
            <b/>
            <sz val="9"/>
            <rFont val="ＭＳ Ｐゴシック"/>
            <family val="3"/>
          </rPr>
          <t>ここに需要額を入れると、投入係数で商業はマージン率になる。</t>
        </r>
      </text>
    </comment>
    <comment ref="B60" authorId="0">
      <text>
        <r>
          <rPr>
            <b/>
            <sz val="9"/>
            <rFont val="ＭＳ Ｐゴシック"/>
            <family val="3"/>
          </rPr>
          <t>ここに需要額を入れると、投入係数で商業はマージン率になる。</t>
        </r>
      </text>
    </comment>
  </commentList>
</comments>
</file>

<file path=xl/comments3.xml><?xml version="1.0" encoding="utf-8"?>
<comments xmlns="http://schemas.openxmlformats.org/spreadsheetml/2006/main">
  <authors>
    <author>User</author>
  </authors>
  <commentList>
    <comment ref="I40" authorId="0">
      <text>
        <r>
          <rPr>
            <b/>
            <sz val="10"/>
            <rFont val="MS P ゴシック"/>
            <family val="3"/>
          </rPr>
          <t>予備欄
※使わない場合は「１」を入力。(使用しない欄の内容を消さないで「０」とすることも可)</t>
        </r>
      </text>
    </comment>
  </commentList>
</comments>
</file>

<file path=xl/comments5.xml><?xml version="1.0" encoding="utf-8"?>
<comments xmlns="http://schemas.openxmlformats.org/spreadsheetml/2006/main">
  <authors>
    <author>後藤一男</author>
    <author>User</author>
  </authors>
  <commentList>
    <comment ref="B13" authorId="0">
      <text>
        <r>
          <rPr>
            <b/>
            <sz val="9"/>
            <rFont val="ＭＳ Ｐゴシック"/>
            <family val="3"/>
          </rPr>
          <t>ここに需要額を入れると、投入係数で商業はマージン率になる。</t>
        </r>
      </text>
    </comment>
    <comment ref="D5" authorId="1">
      <text>
        <r>
          <rPr>
            <b/>
            <sz val="10"/>
            <rFont val="MS P ゴシック"/>
            <family val="3"/>
          </rPr>
          <t>例えば「0.１」は、今よりも自給率を10％アップすることをさします。</t>
        </r>
      </text>
    </comment>
  </commentList>
</comments>
</file>

<file path=xl/comments6.xml><?xml version="1.0" encoding="utf-8"?>
<comments xmlns="http://schemas.openxmlformats.org/spreadsheetml/2006/main">
  <authors>
    <author>Gotou</author>
    <author>後藤一男</author>
    <author>goto</author>
  </authors>
  <commentList>
    <comment ref="DI5" authorId="0">
      <text>
        <r>
          <rPr>
            <b/>
            <sz val="9"/>
            <rFont val="ＭＳ Ｐゴシック"/>
            <family val="3"/>
          </rPr>
          <t>投入係数表の付加価値率。</t>
        </r>
      </text>
    </comment>
    <comment ref="DL5" authorId="0">
      <text>
        <r>
          <rPr>
            <b/>
            <sz val="9"/>
            <rFont val="ＭＳ Ｐゴシック"/>
            <family val="3"/>
          </rPr>
          <t xml:space="preserve">投入係数表の雇用所得率
</t>
        </r>
      </text>
    </comment>
    <comment ref="DO5" authorId="0">
      <text>
        <r>
          <rPr>
            <b/>
            <sz val="9"/>
            <rFont val="ＭＳ Ｐゴシック"/>
            <family val="3"/>
          </rPr>
          <t xml:space="preserve">新潟市平均消費性向 -家計調査から－
全世帯　h17
</t>
        </r>
      </text>
    </comment>
    <comment ref="DQ5" authorId="0">
      <text>
        <r>
          <rPr>
            <b/>
            <sz val="9"/>
            <rFont val="ＭＳ Ｐゴシック"/>
            <family val="3"/>
          </rPr>
          <t>新潟県の生産誘発係数を転記</t>
        </r>
        <r>
          <rPr>
            <sz val="9"/>
            <rFont val="ＭＳ Ｐゴシック"/>
            <family val="3"/>
          </rPr>
          <t xml:space="preserve">
</t>
        </r>
      </text>
    </comment>
    <comment ref="K5" authorId="0">
      <text>
        <r>
          <rPr>
            <b/>
            <sz val="9"/>
            <rFont val="ＭＳ Ｐゴシック"/>
            <family val="3"/>
          </rPr>
          <t>過去の県観光調査による。</t>
        </r>
      </text>
    </comment>
    <comment ref="CE5" authorId="0">
      <text>
        <r>
          <rPr>
            <b/>
            <sz val="9"/>
            <rFont val="ＭＳ Ｐゴシック"/>
            <family val="3"/>
          </rPr>
          <t xml:space="preserve">過去の県観光調査による。
</t>
        </r>
      </text>
    </comment>
    <comment ref="C5" authorId="0">
      <text>
        <r>
          <rPr>
            <b/>
            <sz val="9"/>
            <rFont val="ＭＳ Ｐゴシック"/>
            <family val="3"/>
          </rPr>
          <t>ある産業の需要がふえる→その商品？をつくるための部門別生産高がきまる→波及効果計算(行列係数)へ</t>
        </r>
      </text>
    </comment>
    <comment ref="AR6" authorId="0">
      <text>
        <r>
          <rPr>
            <b/>
            <sz val="9"/>
            <rFont val="ＭＳ Ｐゴシック"/>
            <family val="3"/>
          </rPr>
          <t>ここに需要額を入れると、投入係数で商業はマージン率になる。</t>
        </r>
      </text>
    </comment>
    <comment ref="CF6" authorId="1">
      <text>
        <r>
          <rPr>
            <b/>
            <sz val="9"/>
            <rFont val="ＭＳ Ｐゴシック"/>
            <family val="3"/>
          </rPr>
          <t>ここに需要額を入れると、投入係数で商業はマージン率になる。</t>
        </r>
      </text>
    </comment>
    <comment ref="BW5" authorId="2">
      <text>
        <r>
          <rPr>
            <b/>
            <sz val="9"/>
            <rFont val="ＭＳ Ｐゴシック"/>
            <family val="3"/>
          </rPr>
          <t>自給率シートで増減し転記されるようになっています。</t>
        </r>
      </text>
    </comment>
    <comment ref="AP45" authorId="2">
      <text>
        <r>
          <rPr>
            <b/>
            <sz val="9"/>
            <rFont val="ＭＳ Ｐゴシック"/>
            <family val="3"/>
          </rPr>
          <t>「税収効果」シート参照</t>
        </r>
      </text>
    </comment>
    <comment ref="AO46" authorId="2">
      <text>
        <r>
          <rPr>
            <b/>
            <sz val="9"/>
            <rFont val="ＭＳ Ｐゴシック"/>
            <family val="3"/>
          </rPr>
          <t>・営業余剰=企業所得=付加価値額×余剰率とする。
・余剰率:佐渡市産業連関表より</t>
        </r>
      </text>
    </comment>
  </commentList>
</comments>
</file>

<file path=xl/comments7.xml><?xml version="1.0" encoding="utf-8"?>
<comments xmlns="http://schemas.openxmlformats.org/spreadsheetml/2006/main">
  <authors>
    <author>Gotou</author>
    <author>後藤一男</author>
    <author>goto</author>
  </authors>
  <commentList>
    <comment ref="BW5" authorId="0">
      <text>
        <r>
          <rPr>
            <b/>
            <sz val="9"/>
            <rFont val="ＭＳ Ｐゴシック"/>
            <family val="3"/>
          </rPr>
          <t>逆行列表の縦合計。全産業への波及効果。</t>
        </r>
      </text>
    </comment>
    <comment ref="C5" authorId="0">
      <text>
        <r>
          <rPr>
            <b/>
            <sz val="9"/>
            <rFont val="ＭＳ Ｐゴシック"/>
            <family val="3"/>
          </rPr>
          <t>逆行列表の縦合計。全産業への波及効果。</t>
        </r>
        <r>
          <rPr>
            <sz val="9"/>
            <rFont val="ＭＳ Ｐゴシック"/>
            <family val="3"/>
          </rPr>
          <t xml:space="preserve">
</t>
        </r>
      </text>
    </comment>
    <comment ref="K6" authorId="1">
      <text>
        <r>
          <rPr>
            <b/>
            <sz val="9"/>
            <rFont val="ＭＳ Ｐゴシック"/>
            <family val="3"/>
          </rPr>
          <t>ここに需要額を入れると、投入係数で商業はマージン率になる。</t>
        </r>
      </text>
    </comment>
    <comment ref="B12" authorId="0">
      <text>
        <r>
          <rPr>
            <b/>
            <sz val="9"/>
            <rFont val="ＭＳ Ｐゴシック"/>
            <family val="3"/>
          </rPr>
          <t>ここに需要額を入れると、投入係数で商業はマージン率になる。</t>
        </r>
      </text>
    </comment>
    <comment ref="AU6" authorId="1">
      <text>
        <r>
          <rPr>
            <b/>
            <sz val="9"/>
            <rFont val="ＭＳ Ｐゴシック"/>
            <family val="3"/>
          </rPr>
          <t>ここに需要額を入れると、投入係数で商業はマージン率になる。</t>
        </r>
      </text>
    </comment>
    <comment ref="J45" authorId="2">
      <text>
        <r>
          <rPr>
            <b/>
            <sz val="9"/>
            <rFont val="ＭＳ Ｐゴシック"/>
            <family val="3"/>
          </rPr>
          <t>「税収効果」シート参照</t>
        </r>
      </text>
    </comment>
    <comment ref="I46" authorId="2">
      <text>
        <r>
          <rPr>
            <b/>
            <sz val="9"/>
            <rFont val="ＭＳ Ｐゴシック"/>
            <family val="3"/>
          </rPr>
          <t>・営業余剰=企業所得=付加価値額×余剰率とする。
・余剰率:佐渡市産業連関表より</t>
        </r>
      </text>
    </comment>
  </commentList>
</comments>
</file>

<file path=xl/comments8.xml><?xml version="1.0" encoding="utf-8"?>
<comments xmlns="http://schemas.openxmlformats.org/spreadsheetml/2006/main">
  <authors>
    <author>Gotou</author>
    <author>goto</author>
  </authors>
  <commentList>
    <comment ref="B12" authorId="0">
      <text>
        <r>
          <rPr>
            <b/>
            <sz val="9"/>
            <rFont val="ＭＳ Ｐゴシック"/>
            <family val="3"/>
          </rPr>
          <t>ここに需要額を入れると、投入係数で商業はマージン率になる。</t>
        </r>
      </text>
    </comment>
    <comment ref="J45" authorId="1">
      <text>
        <r>
          <rPr>
            <b/>
            <sz val="9"/>
            <rFont val="ＭＳ Ｐゴシック"/>
            <family val="3"/>
          </rPr>
          <t>「税収効果」シート参照</t>
        </r>
      </text>
    </comment>
    <comment ref="I46" authorId="1">
      <text>
        <r>
          <rPr>
            <b/>
            <sz val="9"/>
            <rFont val="ＭＳ Ｐゴシック"/>
            <family val="3"/>
          </rPr>
          <t>・営業余剰=企業所得=付加価値額×余剰率とする。
・余剰率:佐渡市産業連関表より</t>
        </r>
      </text>
    </comment>
  </commentList>
</comments>
</file>

<file path=xl/sharedStrings.xml><?xml version="1.0" encoding="utf-8"?>
<sst xmlns="http://schemas.openxmlformats.org/spreadsheetml/2006/main" count="861" uniqueCount="361">
  <si>
    <t>建設</t>
  </si>
  <si>
    <t>商業</t>
  </si>
  <si>
    <t>公務</t>
  </si>
  <si>
    <t>分類不明</t>
  </si>
  <si>
    <t>第1次粗付加価値誘発額</t>
  </si>
  <si>
    <t>電気機械</t>
  </si>
  <si>
    <t>輸送機械</t>
  </si>
  <si>
    <t>精密機械</t>
  </si>
  <si>
    <t>その他の製造工業製品</t>
  </si>
  <si>
    <t>水道・廃棄物処理</t>
  </si>
  <si>
    <t>不動産</t>
  </si>
  <si>
    <t>運輸</t>
  </si>
  <si>
    <t>その他の公共サービス</t>
  </si>
  <si>
    <t>事務用品</t>
  </si>
  <si>
    <t>雇用者  所得率</t>
  </si>
  <si>
    <t>第1次雇用者所得誘発額</t>
  </si>
  <si>
    <t>粗付加価値率</t>
  </si>
  <si>
    <t>消費支出増加額</t>
  </si>
  <si>
    <t>第2次生産誘発額</t>
  </si>
  <si>
    <t>第2次粗付加価値誘発額</t>
  </si>
  <si>
    <t>自給率</t>
  </si>
  <si>
    <t>合  計</t>
  </si>
  <si>
    <t>第1次生産誘発額</t>
  </si>
  <si>
    <t>Ｈ</t>
  </si>
  <si>
    <t>電力･ガス･熱供給</t>
  </si>
  <si>
    <t>医療･保健･社会保障</t>
  </si>
  <si>
    <t>金融･保険</t>
  </si>
  <si>
    <t>通信･放送</t>
  </si>
  <si>
    <t>教育･研究</t>
  </si>
  <si>
    <t>対事業所　　サービス</t>
  </si>
  <si>
    <t>対個人　　　サービス</t>
  </si>
  <si>
    <t>生産誘発係数(民間消費支出)</t>
  </si>
  <si>
    <t>第2次雇用者所得誘発額</t>
  </si>
  <si>
    <t>第1次従業者誘発数</t>
  </si>
  <si>
    <t>第2次従業者誘発数</t>
  </si>
  <si>
    <t>第1次雇用者誘発数</t>
  </si>
  <si>
    <t>第2次雇用者誘発数</t>
  </si>
  <si>
    <t>従業者  係数</t>
  </si>
  <si>
    <t>雇用者  係数</t>
  </si>
  <si>
    <t>結  果</t>
  </si>
  <si>
    <t>生産誘発額合計</t>
  </si>
  <si>
    <t>Ａ</t>
  </si>
  <si>
    <t>合計</t>
  </si>
  <si>
    <t>生産額</t>
  </si>
  <si>
    <t>(単位:億円)</t>
  </si>
  <si>
    <t>結  果</t>
  </si>
  <si>
    <t>合  計</t>
  </si>
  <si>
    <t>生産誘発額</t>
  </si>
  <si>
    <t xml:space="preserve">  粗付加価値誘発額</t>
  </si>
  <si>
    <t xml:space="preserve">  雇用者所得誘発額</t>
  </si>
  <si>
    <t>従業者数・雇用者数</t>
  </si>
  <si>
    <t>(単位:人)</t>
  </si>
  <si>
    <t>従業者増加人数</t>
  </si>
  <si>
    <t xml:space="preserve">  雇用者増加人数</t>
  </si>
  <si>
    <t>C＝A×Ｂ</t>
  </si>
  <si>
    <t>原材料投入額内訳</t>
  </si>
  <si>
    <t>原材料投入額合計</t>
  </si>
  <si>
    <t>D</t>
  </si>
  <si>
    <t>E＝C×D</t>
  </si>
  <si>
    <t>G＝E×F</t>
  </si>
  <si>
    <t>直接効果の粗付加価値額</t>
  </si>
  <si>
    <t>Ｉ＝A×Ｈ</t>
  </si>
  <si>
    <t>J＝G×Ｈ</t>
  </si>
  <si>
    <t>K</t>
  </si>
  <si>
    <t>直接効果雇用者所得額</t>
  </si>
  <si>
    <t>L＝A×K</t>
  </si>
  <si>
    <t>M＝G×K</t>
  </si>
  <si>
    <t>N</t>
  </si>
  <si>
    <t>消費パターン</t>
  </si>
  <si>
    <t>Q</t>
  </si>
  <si>
    <t>R=P×Q</t>
  </si>
  <si>
    <t>S＝R×Ｈ</t>
  </si>
  <si>
    <t>T＝R×K</t>
  </si>
  <si>
    <t>P=(L+M)×N</t>
  </si>
  <si>
    <t>A+G＋R</t>
  </si>
  <si>
    <t>U</t>
  </si>
  <si>
    <t>V</t>
  </si>
  <si>
    <t>直接効果従業者誘発数</t>
  </si>
  <si>
    <t>A×U</t>
  </si>
  <si>
    <t>G×U</t>
  </si>
  <si>
    <t>R×U</t>
  </si>
  <si>
    <t>A×V</t>
  </si>
  <si>
    <t>G×V</t>
  </si>
  <si>
    <t>R×V</t>
  </si>
  <si>
    <t>直接効果</t>
  </si>
  <si>
    <t>第１次    波及効果</t>
  </si>
  <si>
    <t>第１次  波及効果</t>
  </si>
  <si>
    <t>第２次  波及効果</t>
  </si>
  <si>
    <t>第２次    波及効果</t>
  </si>
  <si>
    <t>合  計</t>
  </si>
  <si>
    <t>直接効果雇用者誘発数</t>
  </si>
  <si>
    <t>第1次生産誘発額</t>
  </si>
  <si>
    <t>粗付加価値率</t>
  </si>
  <si>
    <t>第1次粗付加価値誘発額</t>
  </si>
  <si>
    <t>雇用者  所得率</t>
  </si>
  <si>
    <t>第1次雇用者所得誘発額</t>
  </si>
  <si>
    <t>生産誘発係数(民間消費支出)</t>
  </si>
  <si>
    <t>第2次生産誘発額</t>
  </si>
  <si>
    <t>第2次粗付加価値誘発額</t>
  </si>
  <si>
    <t>第2次雇用者所得誘発額</t>
  </si>
  <si>
    <t>生産誘発額合計</t>
  </si>
  <si>
    <t>B</t>
  </si>
  <si>
    <t>C=A×B</t>
  </si>
  <si>
    <t>E=C×D</t>
  </si>
  <si>
    <t>F</t>
  </si>
  <si>
    <t>G</t>
  </si>
  <si>
    <t>H＝E×F</t>
  </si>
  <si>
    <t>I＝E×G</t>
  </si>
  <si>
    <t>J=E×B</t>
  </si>
  <si>
    <t>K=J×D</t>
  </si>
  <si>
    <t>L＝K×F</t>
  </si>
  <si>
    <t>M＝K×G</t>
  </si>
  <si>
    <t>E+K</t>
  </si>
  <si>
    <t>第１次波及効果</t>
  </si>
  <si>
    <t>第２次波及効果</t>
  </si>
  <si>
    <t>結果</t>
  </si>
  <si>
    <t>これは名目成長率の</t>
  </si>
  <si>
    <t>消費支出増加額</t>
  </si>
  <si>
    <t>従業者  係数</t>
  </si>
  <si>
    <t>第1次従業者誘発数</t>
  </si>
  <si>
    <t>第2次従業者誘発数</t>
  </si>
  <si>
    <t>雇用者  係数</t>
  </si>
  <si>
    <t>第1次雇用者誘発数</t>
  </si>
  <si>
    <t>第2次雇用者誘発数</t>
  </si>
  <si>
    <t>H10</t>
  </si>
  <si>
    <t>H11</t>
  </si>
  <si>
    <t>H12</t>
  </si>
  <si>
    <t>自部門の交点の逆行列計数</t>
  </si>
  <si>
    <t>交点で割り戻した逆行列係数</t>
  </si>
  <si>
    <t>Ｃ</t>
  </si>
  <si>
    <t>Ｄ</t>
  </si>
  <si>
    <t>E＝A×D</t>
  </si>
  <si>
    <t>H13</t>
  </si>
  <si>
    <t>S</t>
  </si>
  <si>
    <t>E×S</t>
  </si>
  <si>
    <t>H</t>
  </si>
  <si>
    <t>J＝E×H</t>
  </si>
  <si>
    <t>L=J×K</t>
  </si>
  <si>
    <t>M</t>
  </si>
  <si>
    <t>N=L×M</t>
  </si>
  <si>
    <t>P＝N×F</t>
  </si>
  <si>
    <t>Q＝N×H</t>
  </si>
  <si>
    <t>E+N</t>
  </si>
  <si>
    <t>R</t>
  </si>
  <si>
    <t>E×R</t>
  </si>
  <si>
    <t>N×R</t>
  </si>
  <si>
    <t>N×S</t>
  </si>
  <si>
    <t>直接効果及び第1次波及効果</t>
  </si>
  <si>
    <t>所得増減額</t>
  </si>
  <si>
    <t>第1次消費支出増減額</t>
  </si>
  <si>
    <t>第2次消費支出増減額</t>
  </si>
  <si>
    <t>目次へ戻る</t>
  </si>
  <si>
    <t>これは名目成長率の</t>
  </si>
  <si>
    <t>K×R</t>
  </si>
  <si>
    <t>K×S</t>
  </si>
  <si>
    <t>第1次波及効果</t>
  </si>
  <si>
    <t>H14</t>
  </si>
  <si>
    <t>平均消費性向</t>
  </si>
  <si>
    <t>投入係数  B</t>
  </si>
  <si>
    <t>逆行列係数  F</t>
  </si>
  <si>
    <t>逆行列係数  B</t>
  </si>
  <si>
    <t>（雇用者所得が増減する場合）</t>
  </si>
  <si>
    <t>（生産額が増減する場合）</t>
  </si>
  <si>
    <t>（需要額が増減する場合  県内需要のみ）</t>
  </si>
  <si>
    <t>経済波及効果の計算（第２次波及効果まで）</t>
  </si>
  <si>
    <t>当初</t>
  </si>
  <si>
    <t>結果</t>
  </si>
  <si>
    <t>需要増減</t>
  </si>
  <si>
    <t>生産増減</t>
  </si>
  <si>
    <t>所得増減</t>
  </si>
  <si>
    <t>●売上効果</t>
  </si>
  <si>
    <t>●雇用効果</t>
  </si>
  <si>
    <t>雇用者誘発
合計</t>
  </si>
  <si>
    <t>雇用者誘発数
合計</t>
  </si>
  <si>
    <t>雇用者誘発
合計</t>
  </si>
  <si>
    <t>1=自動転記</t>
  </si>
  <si>
    <t>1=自動転記</t>
  </si>
  <si>
    <t>経済波及効果の計算（第２次波及効果まで）</t>
  </si>
  <si>
    <t>単位：百万円</t>
  </si>
  <si>
    <t>単位：人</t>
  </si>
  <si>
    <t>（参考）新潟市平均消費性向 -家計調査から－</t>
  </si>
  <si>
    <t>名目成長率への影響</t>
  </si>
  <si>
    <t>増減差</t>
  </si>
  <si>
    <t>シート②</t>
  </si>
  <si>
    <t>シート⑤</t>
  </si>
  <si>
    <t>シート⑥</t>
  </si>
  <si>
    <t>農林水産業</t>
  </si>
  <si>
    <t>鉱業</t>
  </si>
  <si>
    <t>建設業</t>
  </si>
  <si>
    <t>商業</t>
  </si>
  <si>
    <t>分類不明</t>
  </si>
  <si>
    <t>数値修正済み</t>
  </si>
  <si>
    <t>生活関連製造業</t>
  </si>
  <si>
    <t>素材関連製造業</t>
  </si>
  <si>
    <t>機関連製造業</t>
  </si>
  <si>
    <t>電力・ガス・熱供給・水道</t>
  </si>
  <si>
    <t>金融・保健・不動産</t>
  </si>
  <si>
    <t>運輸</t>
  </si>
  <si>
    <t>通信・放送</t>
  </si>
  <si>
    <t>公務・公共サービス</t>
  </si>
  <si>
    <t>対事業所サービス</t>
  </si>
  <si>
    <t>対個人サービス</t>
  </si>
  <si>
    <t>機械関連製造業</t>
  </si>
  <si>
    <t>市内産品   需要額</t>
  </si>
  <si>
    <t>に相当します。</t>
  </si>
  <si>
    <t>H17</t>
  </si>
  <si>
    <t>H20</t>
  </si>
  <si>
    <t>商業</t>
  </si>
  <si>
    <t>H21</t>
  </si>
  <si>
    <t>H22</t>
  </si>
  <si>
    <t>二人以上世帯</t>
  </si>
  <si>
    <t>農林水産業</t>
  </si>
  <si>
    <t>鉱業</t>
  </si>
  <si>
    <t>製造業</t>
  </si>
  <si>
    <t>運輸</t>
  </si>
  <si>
    <t>サービス</t>
  </si>
  <si>
    <t>その他</t>
  </si>
  <si>
    <t>生活関連製造業</t>
  </si>
  <si>
    <t>対個人サービス</t>
  </si>
  <si>
    <t>構成比</t>
  </si>
  <si>
    <t>input</t>
  </si>
  <si>
    <t>振分け</t>
  </si>
  <si>
    <t>当シミュとの対応表</t>
  </si>
  <si>
    <t>実計→</t>
  </si>
  <si>
    <t xml:space="preserve"> =a*b</t>
  </si>
  <si>
    <t>a 観光客数</t>
  </si>
  <si>
    <t>b 一人当たり消費額</t>
  </si>
  <si>
    <t>増減</t>
  </si>
  <si>
    <t>増減後</t>
  </si>
  <si>
    <t>観光消費額実態</t>
  </si>
  <si>
    <t>生産者価格へ</t>
  </si>
  <si>
    <t>a</t>
  </si>
  <si>
    <t>b</t>
  </si>
  <si>
    <t xml:space="preserve"> =a-b</t>
  </si>
  <si>
    <t xml:space="preserve"> =b/a</t>
  </si>
  <si>
    <t>c</t>
  </si>
  <si>
    <t>d</t>
  </si>
  <si>
    <t>e</t>
  </si>
  <si>
    <t>f</t>
  </si>
  <si>
    <t>g</t>
  </si>
  <si>
    <t>h</t>
  </si>
  <si>
    <t xml:space="preserve"> =a/d</t>
  </si>
  <si>
    <t>生産シート合計</t>
  </si>
  <si>
    <t>所得シート合計</t>
  </si>
  <si>
    <t>摘要</t>
  </si>
  <si>
    <t>金額</t>
  </si>
  <si>
    <t>コード</t>
  </si>
  <si>
    <t>産業分類</t>
  </si>
  <si>
    <t>■集計表</t>
  </si>
  <si>
    <t>■入力表</t>
  </si>
  <si>
    <t>項目</t>
  </si>
  <si>
    <t>合計</t>
  </si>
  <si>
    <t>(単位：千円)</t>
  </si>
  <si>
    <t>←千円単位へ</t>
  </si>
  <si>
    <t>a 学生</t>
  </si>
  <si>
    <t>a 修学旅行</t>
  </si>
  <si>
    <t>a 視察</t>
  </si>
  <si>
    <t>需要額(百万円)</t>
  </si>
  <si>
    <t>生産額(百万円)</t>
  </si>
  <si>
    <t>A（百万円）</t>
  </si>
  <si>
    <t>※「需要」シートへ</t>
  </si>
  <si>
    <t>購入者価格</t>
  </si>
  <si>
    <t>商業ﾏｰｼﾞﾝ率</t>
  </si>
  <si>
    <t>貨物運賃率</t>
  </si>
  <si>
    <t>商業ﾏｰｼﾞﾝ額</t>
  </si>
  <si>
    <t>貨物運賃額</t>
  </si>
  <si>
    <t>「商業」、「運輸」部門に格付</t>
  </si>
  <si>
    <t>生産者価格</t>
  </si>
  <si>
    <t>01</t>
  </si>
  <si>
    <t>02</t>
  </si>
  <si>
    <t>03</t>
  </si>
  <si>
    <t>04</t>
  </si>
  <si>
    <t>05</t>
  </si>
  <si>
    <t>06</t>
  </si>
  <si>
    <t>07</t>
  </si>
  <si>
    <t>08</t>
  </si>
  <si>
    <t>09</t>
  </si>
  <si>
    <t>10</t>
  </si>
  <si>
    <t>11</t>
  </si>
  <si>
    <t>12</t>
  </si>
  <si>
    <t>13</t>
  </si>
  <si>
    <t>14</t>
  </si>
  <si>
    <t>15</t>
  </si>
  <si>
    <t>農林水産業</t>
  </si>
  <si>
    <t>鉱業</t>
  </si>
  <si>
    <t>生活関連製造業</t>
  </si>
  <si>
    <t>素材関連製造業</t>
  </si>
  <si>
    <t>機械関連製造業</t>
  </si>
  <si>
    <t>電力・ガス・熱供給・水道</t>
  </si>
  <si>
    <t>金融・保健・不動産</t>
  </si>
  <si>
    <t>運輸</t>
  </si>
  <si>
    <t>通信・放送</t>
  </si>
  <si>
    <t>公務・公共サービス</t>
  </si>
  <si>
    <t>対事業所サービス</t>
  </si>
  <si>
    <t>対個人サービス業</t>
  </si>
  <si>
    <t>分類不明</t>
  </si>
  <si>
    <t>建設業</t>
  </si>
  <si>
    <t>「生産者価格へ変換」シートへ</t>
  </si>
  <si>
    <r>
      <t>需要シート合計</t>
    </r>
    <r>
      <rPr>
        <sz val="9"/>
        <color indexed="10"/>
        <rFont val="ＭＳ ゴシック"/>
        <family val="3"/>
      </rPr>
      <t>　(購入者価格)</t>
    </r>
  </si>
  <si>
    <t>税収効果</t>
  </si>
  <si>
    <t>営業余剰額
(法人)</t>
  </si>
  <si>
    <t>税収係数
(上法人、下個人)</t>
  </si>
  <si>
    <t>市民税額</t>
  </si>
  <si>
    <t>所得×税収係数</t>
  </si>
  <si>
    <t>●税収効果</t>
  </si>
  <si>
    <t>**</t>
  </si>
  <si>
    <t>●付加価値額</t>
  </si>
  <si>
    <t>●付加価値額</t>
  </si>
  <si>
    <t>直接</t>
  </si>
  <si>
    <t>第一次</t>
  </si>
  <si>
    <t>第二次</t>
  </si>
  <si>
    <t>合計</t>
  </si>
  <si>
    <t>合計</t>
  </si>
  <si>
    <t>単価</t>
  </si>
  <si>
    <t>数量</t>
  </si>
  <si>
    <t>№</t>
  </si>
  <si>
    <t>イベント・参加者</t>
  </si>
  <si>
    <t>交通費</t>
  </si>
  <si>
    <t>宿泊費</t>
  </si>
  <si>
    <t>飲食</t>
  </si>
  <si>
    <t>イベント・主催者</t>
  </si>
  <si>
    <t>保険</t>
  </si>
  <si>
    <t>消耗品</t>
  </si>
  <si>
    <t>視察受入れ</t>
  </si>
  <si>
    <t>マイクロレンタル</t>
  </si>
  <si>
    <t>宿泊</t>
  </si>
  <si>
    <t>新規建築</t>
  </si>
  <si>
    <t>店舗など</t>
  </si>
  <si>
    <t>建物改修</t>
  </si>
  <si>
    <t>施設、宿泊所、店舗など</t>
  </si>
  <si>
    <t>回数・件数</t>
  </si>
  <si>
    <t>買物　</t>
  </si>
  <si>
    <t>チラシ印刷　※販促用</t>
  </si>
  <si>
    <t>郵送  ※DM</t>
  </si>
  <si>
    <t>ガイド</t>
  </si>
  <si>
    <t>観光ガイド</t>
  </si>
  <si>
    <t>ポスター印刷</t>
  </si>
  <si>
    <t>郵送　　※チラシ、ポスター</t>
  </si>
  <si>
    <t>賃金　※臨時雇用</t>
  </si>
  <si>
    <t>観光支出の上乗せ分</t>
  </si>
  <si>
    <t>誘致</t>
  </si>
  <si>
    <t>IT産業</t>
  </si>
  <si>
    <t>使い方</t>
  </si>
  <si>
    <t>はじめに</t>
  </si>
  <si>
    <t>〇ことわり</t>
  </si>
  <si>
    <t>・このツールの出所は次のとおりです。</t>
  </si>
  <si>
    <t>・佐渡市がh19年に行った「離島地域における地域産業の再生に関する研究」の報告書にある「産業連関表」に関するデータ</t>
  </si>
  <si>
    <t>・このデータを基にして「青森県作業連関表分析システム」で使っているテンプレートを了解を得て使用し作成</t>
  </si>
  <si>
    <t>なお、佐渡市には産業連関表に関する新しいデータが揃っていると思います。</t>
  </si>
  <si>
    <t>・このようにデータが古いため当「連関表シミュレーション」ツールを使っての数値は、これを根拠に何らかの対応を考えるものとしてはふさわしくありません。</t>
  </si>
  <si>
    <t>〇ケーム感覚で自由にシミュレーションしてみましょう！</t>
  </si>
  <si>
    <t>・経済波及効果は、「世界遺産登録の効果」などとして発表されることが多いです。</t>
  </si>
  <si>
    <t>・できれば、「そこに、これを加えると更に効果が幾らになる」と計算できるツールがあると更なる広がりができると思っています。</t>
  </si>
  <si>
    <t>〇雇用効果に大きな差異。しかし原因をさがし修正はしていません。</t>
  </si>
  <si>
    <t>・「佐渡観光データ分析業務報告書」(佐渡観光交流機構h5)では「雇用効果」は2950人とあります。</t>
  </si>
  <si>
    <t>・しかし、当ツールで計算すると1469人と約2倍の際があります。</t>
  </si>
  <si>
    <t>・したがって、当ツールを使って出た「雇用効果」は、その2倍の効果があるかもしれないと思ってください。</t>
  </si>
  <si>
    <t>〇入力できるのは「黄色」のセルだけです。</t>
  </si>
  <si>
    <t>・各シートの黄色のセルに既に数値が入っています。これを訂正する形で入力してみてください。</t>
  </si>
  <si>
    <t>・「データinput」「観光input」「自給率input」シートのみ入力できます。</t>
  </si>
  <si>
    <t>〇各シートに入力の仕方などを記載しておきました。</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</si>
</sst>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
    <numFmt numFmtId="178" formatCode="0.0000"/>
    <numFmt numFmtId="179" formatCode="0.000000"/>
    <numFmt numFmtId="180" formatCode="#,##0.0;[Red]\-#,##0.0"/>
    <numFmt numFmtId="181" formatCode="#,##0.000;[Red]\-#,##0.000"/>
    <numFmt numFmtId="182" formatCode="#,##0.0000;[Red]\-#,##0.0000"/>
    <numFmt numFmtId="183" formatCode="0.0%"/>
    <numFmt numFmtId="184" formatCode="#,##0.000000;[Red]\-#,##0.000000"/>
    <numFmt numFmtId="185" formatCode="#,##0_ "/>
    <numFmt numFmtId="186" formatCode="0.000000_ "/>
    <numFmt numFmtId="187" formatCode="#,##0.000000000;[Red]\-#,##0.000000000"/>
    <numFmt numFmtId="188" formatCode="#,##0.0000000000;[Red]\-#,##0.0000000000"/>
    <numFmt numFmtId="189" formatCode="0_ "/>
    <numFmt numFmtId="190" formatCode="0.00000_ "/>
    <numFmt numFmtId="191" formatCode="0.0000_ "/>
    <numFmt numFmtId="192" formatCode="0.000_ "/>
    <numFmt numFmtId="193" formatCode="0.00_ "/>
    <numFmt numFmtId="194" formatCode="0.0_ "/>
    <numFmt numFmtId="195" formatCode="#,##0_);[Red]\(#,##0\)"/>
    <numFmt numFmtId="196" formatCode="[$]ggge&quot;年&quot;m&quot;月&quot;d&quot;日&quot;;@"/>
    <numFmt numFmtId="197" formatCode="[$-411]gge&quot;年&quot;m&quot;月&quot;d&quot;日&quot;;@"/>
    <numFmt numFmtId="198" formatCode="[$]gge&quot;年&quot;m&quot;月&quot;d&quot;日&quot;;@"/>
    <numFmt numFmtId="199" formatCode="0_);[Red]\(0\)"/>
  </numFmts>
  <fonts count="77">
    <font>
      <sz val="9"/>
      <name val="ＭＳ ゴシック"/>
      <family val="3"/>
    </font>
    <font>
      <sz val="11"/>
      <name val="明朝"/>
      <family val="1"/>
    </font>
    <font>
      <sz val="6"/>
      <name val="ＭＳ Ｐゴシック"/>
      <family val="3"/>
    </font>
    <font>
      <b/>
      <sz val="12"/>
      <name val="ＭＳ ゴシック"/>
      <family val="3"/>
    </font>
    <font>
      <sz val="11"/>
      <name val="ＭＳ ゴシック"/>
      <family val="3"/>
    </font>
    <font>
      <sz val="11"/>
      <color indexed="10"/>
      <name val="ＭＳ ゴシック"/>
      <family val="3"/>
    </font>
    <font>
      <sz val="10"/>
      <name val="ＭＳ ゴシック"/>
      <family val="3"/>
    </font>
    <font>
      <sz val="12"/>
      <name val="ＭＳ ゴシック"/>
      <family val="3"/>
    </font>
    <font>
      <u val="single"/>
      <sz val="9"/>
      <color indexed="12"/>
      <name val="ＭＳ ゴシック"/>
      <family val="3"/>
    </font>
    <font>
      <u val="single"/>
      <sz val="9"/>
      <color indexed="36"/>
      <name val="ＭＳ ゴシック"/>
      <family val="3"/>
    </font>
    <font>
      <sz val="8"/>
      <name val="ＭＳ ゴシック"/>
      <family val="3"/>
    </font>
    <font>
      <b/>
      <sz val="11"/>
      <name val="ＭＳ ゴシック"/>
      <family val="3"/>
    </font>
    <font>
      <sz val="6"/>
      <name val="ＭＳ ゴシック"/>
      <family val="3"/>
    </font>
    <font>
      <sz val="9"/>
      <color indexed="10"/>
      <name val="ＭＳ ゴシック"/>
      <family val="3"/>
    </font>
    <font>
      <b/>
      <u val="single"/>
      <sz val="11"/>
      <color indexed="12"/>
      <name val="ＭＳ ゴシック"/>
      <family val="3"/>
    </font>
    <font>
      <sz val="10"/>
      <name val="ＭＳ 明朝"/>
      <family val="1"/>
    </font>
    <font>
      <sz val="9"/>
      <name val="ＭＳ Ｐゴシック"/>
      <family val="3"/>
    </font>
    <font>
      <b/>
      <sz val="9"/>
      <name val="ＭＳ Ｐゴシック"/>
      <family val="3"/>
    </font>
    <font>
      <sz val="12"/>
      <name val="ＭＳ 明朝"/>
      <family val="1"/>
    </font>
    <font>
      <sz val="12"/>
      <color indexed="10"/>
      <name val="ＭＳ ゴシック"/>
      <family val="3"/>
    </font>
    <font>
      <b/>
      <sz val="54"/>
      <name val="ＭＳ Ｐゴシック"/>
      <family val="3"/>
    </font>
    <font>
      <sz val="11"/>
      <name val="ＭＳ Ｐゴシック"/>
      <family val="3"/>
    </font>
    <font>
      <sz val="10"/>
      <name val="ＭＳ Ｐゴシック"/>
      <family val="3"/>
    </font>
    <font>
      <sz val="10"/>
      <color indexed="8"/>
      <name val="ＭＳ Ｐゴシック"/>
      <family val="3"/>
    </font>
    <font>
      <b/>
      <sz val="9"/>
      <name val="ＭＳ ゴシック"/>
      <family val="3"/>
    </font>
    <font>
      <b/>
      <sz val="10"/>
      <name val="MS P ゴシック"/>
      <family val="3"/>
    </font>
    <font>
      <sz val="2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20"/>
      <color indexed="60"/>
      <name val="ＭＳ Ｐゴシック"/>
      <family val="3"/>
    </font>
    <font>
      <sz val="20"/>
      <color indexed="60"/>
      <name val="ＭＳ ゴシック"/>
      <family val="3"/>
    </font>
    <font>
      <b/>
      <sz val="9"/>
      <color indexed="9"/>
      <name val="ＭＳ ゴシック"/>
      <family val="3"/>
    </font>
    <font>
      <sz val="9"/>
      <color indexed="9"/>
      <name val="ＭＳ ゴシック"/>
      <family val="3"/>
    </font>
    <font>
      <sz val="9"/>
      <color indexed="8"/>
      <name val="ＭＳ ゴシック"/>
      <family val="3"/>
    </font>
    <font>
      <sz val="11"/>
      <color indexed="8"/>
      <name val="Calibri"/>
      <family val="2"/>
    </font>
    <font>
      <u val="single"/>
      <sz val="11"/>
      <color indexed="10"/>
      <name val="Calibri"/>
      <family val="2"/>
    </font>
    <font>
      <u val="single"/>
      <sz val="11"/>
      <color indexed="10"/>
      <name val="ＭＳ Ｐゴシック"/>
      <family val="3"/>
    </font>
    <font>
      <sz val="11"/>
      <color indexed="10"/>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20"/>
      <color rgb="FFC00000"/>
      <name val="Calibri"/>
      <family val="3"/>
    </font>
    <font>
      <sz val="20"/>
      <color rgb="FFC00000"/>
      <name val="ＭＳ ゴシック"/>
      <family val="3"/>
    </font>
    <font>
      <sz val="9"/>
      <color rgb="FFFF0000"/>
      <name val="ＭＳ ゴシック"/>
      <family val="3"/>
    </font>
    <font>
      <b/>
      <sz val="9"/>
      <color theme="0"/>
      <name val="ＭＳ ゴシック"/>
      <family val="3"/>
    </font>
    <font>
      <sz val="9"/>
      <color theme="0"/>
      <name val="ＭＳ ゴシック"/>
      <family val="3"/>
    </font>
    <font>
      <sz val="9"/>
      <color theme="1"/>
      <name val="ＭＳ ゴシック"/>
      <family val="3"/>
    </font>
    <font>
      <b/>
      <sz val="8"/>
      <name val="ＭＳ ゴシック"/>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41"/>
        <bgColor indexed="64"/>
      </patternFill>
    </fill>
    <fill>
      <patternFill patternType="solid">
        <fgColor indexed="13"/>
        <bgColor indexed="64"/>
      </patternFill>
    </fill>
    <fill>
      <patternFill patternType="solid">
        <fgColor indexed="9"/>
        <bgColor indexed="64"/>
      </patternFill>
    </fill>
    <fill>
      <patternFill patternType="solid">
        <fgColor indexed="47"/>
        <bgColor indexed="64"/>
      </patternFill>
    </fill>
    <fill>
      <patternFill patternType="solid">
        <fgColor indexed="43"/>
        <bgColor indexed="64"/>
      </patternFill>
    </fill>
    <fill>
      <patternFill patternType="solid">
        <fgColor indexed="45"/>
        <bgColor indexed="64"/>
      </patternFill>
    </fill>
    <fill>
      <patternFill patternType="solid">
        <fgColor rgb="FFFFC000"/>
        <bgColor indexed="64"/>
      </patternFill>
    </fill>
    <fill>
      <patternFill patternType="solid">
        <fgColor rgb="FFFFFF00"/>
        <bgColor indexed="64"/>
      </patternFill>
    </fill>
    <fill>
      <patternFill patternType="solid">
        <fgColor indexed="44"/>
        <bgColor indexed="64"/>
      </patternFill>
    </fill>
    <fill>
      <patternFill patternType="solid">
        <fgColor rgb="FFFF0000"/>
        <bgColor indexed="64"/>
      </patternFill>
    </fill>
    <fill>
      <patternFill patternType="solid">
        <fgColor theme="0"/>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thin"/>
    </border>
    <border>
      <left style="thin"/>
      <right style="thin"/>
      <top>
        <color indexed="63"/>
      </top>
      <bottom>
        <color indexed="63"/>
      </bottom>
    </border>
    <border>
      <left>
        <color indexed="63"/>
      </left>
      <right style="thin"/>
      <top style="thin"/>
      <bottom style="thin"/>
    </border>
    <border>
      <left style="thin"/>
      <right>
        <color indexed="63"/>
      </right>
      <top>
        <color indexed="63"/>
      </top>
      <bottom style="thin"/>
    </border>
    <border>
      <left style="medium"/>
      <right style="medium"/>
      <top style="medium"/>
      <bottom style="medium"/>
    </border>
    <border>
      <left>
        <color indexed="63"/>
      </left>
      <right>
        <color indexed="63"/>
      </right>
      <top style="thin"/>
      <bottom style="thin"/>
    </border>
    <border>
      <left>
        <color indexed="63"/>
      </left>
      <right>
        <color indexed="63"/>
      </right>
      <top>
        <color indexed="63"/>
      </top>
      <bottom style="thin"/>
    </border>
    <border>
      <left>
        <color indexed="63"/>
      </left>
      <right style="thin"/>
      <top>
        <color indexed="63"/>
      </top>
      <bottom style="thin"/>
    </border>
    <border>
      <left style="medium"/>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medium"/>
      <top style="thin"/>
      <bottom>
        <color indexed="63"/>
      </bottom>
    </border>
    <border>
      <left style="thin"/>
      <right style="medium"/>
      <top>
        <color indexed="63"/>
      </top>
      <bottom style="thin"/>
    </border>
    <border>
      <left style="medium"/>
      <right style="medium"/>
      <top style="medium"/>
      <bottom>
        <color indexed="63"/>
      </bottom>
    </border>
    <border>
      <left style="medium"/>
      <right style="medium"/>
      <top>
        <color indexed="63"/>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53"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8" fillId="31" borderId="4" applyNumberFormat="0" applyAlignment="0" applyProtection="0"/>
    <xf numFmtId="0" fontId="21" fillId="0" borderId="0">
      <alignment vertical="center"/>
      <protection/>
    </xf>
    <xf numFmtId="0" fontId="53" fillId="0" borderId="0">
      <alignment vertical="center"/>
      <protection/>
    </xf>
    <xf numFmtId="0" fontId="1" fillId="0" borderId="0">
      <alignment/>
      <protection/>
    </xf>
    <xf numFmtId="0" fontId="9" fillId="0" borderId="0" applyNumberFormat="0" applyFill="0" applyBorder="0" applyAlignment="0" applyProtection="0"/>
    <xf numFmtId="0" fontId="69" fillId="32" borderId="0" applyNumberFormat="0" applyBorder="0" applyAlignment="0" applyProtection="0"/>
  </cellStyleXfs>
  <cellXfs count="367">
    <xf numFmtId="0" fontId="0" fillId="0" borderId="0" xfId="0" applyAlignment="1">
      <alignment/>
    </xf>
    <xf numFmtId="0" fontId="0" fillId="0" borderId="0" xfId="0" applyBorder="1" applyAlignment="1">
      <alignment horizontal="center" vertical="center" wrapText="1"/>
    </xf>
    <xf numFmtId="0" fontId="0" fillId="0" borderId="10" xfId="0" applyBorder="1" applyAlignment="1">
      <alignment/>
    </xf>
    <xf numFmtId="0" fontId="3" fillId="0" borderId="0" xfId="0" applyFont="1" applyAlignment="1">
      <alignment/>
    </xf>
    <xf numFmtId="178" fontId="0" fillId="0" borderId="0" xfId="0" applyNumberFormat="1" applyAlignment="1">
      <alignment/>
    </xf>
    <xf numFmtId="0" fontId="0" fillId="0" borderId="11" xfId="0" applyBorder="1" applyAlignment="1">
      <alignment/>
    </xf>
    <xf numFmtId="0" fontId="0" fillId="0" borderId="0" xfId="0" applyFont="1" applyAlignment="1">
      <alignment/>
    </xf>
    <xf numFmtId="38" fontId="0" fillId="0" borderId="0" xfId="49" applyFont="1" applyAlignment="1">
      <alignment/>
    </xf>
    <xf numFmtId="38" fontId="0" fillId="0" borderId="0" xfId="0" applyNumberFormat="1" applyAlignment="1">
      <alignment/>
    </xf>
    <xf numFmtId="38" fontId="0" fillId="33" borderId="10" xfId="0" applyNumberFormat="1" applyFill="1" applyBorder="1" applyAlignment="1">
      <alignment/>
    </xf>
    <xf numFmtId="38" fontId="0" fillId="33" borderId="10" xfId="49" applyFont="1" applyFill="1" applyBorder="1" applyAlignment="1">
      <alignment/>
    </xf>
    <xf numFmtId="38" fontId="0" fillId="33" borderId="10" xfId="49" applyFill="1" applyBorder="1" applyAlignment="1">
      <alignment/>
    </xf>
    <xf numFmtId="0" fontId="0" fillId="0" borderId="0" xfId="0" applyAlignment="1">
      <alignment horizontal="right"/>
    </xf>
    <xf numFmtId="0" fontId="5" fillId="0" borderId="0" xfId="0" applyFont="1" applyAlignment="1">
      <alignment/>
    </xf>
    <xf numFmtId="0" fontId="6" fillId="0" borderId="0" xfId="0" applyFont="1" applyAlignment="1">
      <alignment/>
    </xf>
    <xf numFmtId="0" fontId="4" fillId="0" borderId="0" xfId="0" applyFont="1" applyAlignment="1">
      <alignment/>
    </xf>
    <xf numFmtId="0" fontId="7" fillId="0" borderId="0" xfId="0" applyFont="1" applyAlignment="1">
      <alignment/>
    </xf>
    <xf numFmtId="0" fontId="0" fillId="34" borderId="12" xfId="0" applyFill="1" applyBorder="1" applyAlignment="1">
      <alignment/>
    </xf>
    <xf numFmtId="0" fontId="0" fillId="34" borderId="13" xfId="0" applyFill="1" applyBorder="1" applyAlignment="1">
      <alignment/>
    </xf>
    <xf numFmtId="0" fontId="0" fillId="34" borderId="14" xfId="0" applyFill="1" applyBorder="1" applyAlignment="1">
      <alignment horizontal="center" vertical="center" wrapText="1"/>
    </xf>
    <xf numFmtId="0" fontId="0" fillId="34" borderId="15" xfId="0" applyFill="1" applyBorder="1" applyAlignment="1">
      <alignment horizontal="center" vertical="center" wrapText="1"/>
    </xf>
    <xf numFmtId="0" fontId="0" fillId="34" borderId="12" xfId="0" applyFill="1" applyBorder="1" applyAlignment="1">
      <alignment horizontal="center" vertical="center" wrapText="1"/>
    </xf>
    <xf numFmtId="0" fontId="0" fillId="34" borderId="16" xfId="0" applyFill="1" applyBorder="1" applyAlignment="1">
      <alignment/>
    </xf>
    <xf numFmtId="0" fontId="0" fillId="34" borderId="17" xfId="0" applyFill="1" applyBorder="1" applyAlignment="1">
      <alignment/>
    </xf>
    <xf numFmtId="0" fontId="0" fillId="34" borderId="18" xfId="0" applyFill="1" applyBorder="1" applyAlignment="1">
      <alignment horizontal="center" vertical="center" wrapText="1"/>
    </xf>
    <xf numFmtId="0" fontId="0" fillId="34" borderId="0" xfId="0" applyFill="1" applyBorder="1" applyAlignment="1">
      <alignment horizontal="center" vertical="center" wrapText="1"/>
    </xf>
    <xf numFmtId="0" fontId="0" fillId="34" borderId="19" xfId="0" applyFill="1" applyBorder="1" applyAlignment="1">
      <alignment horizontal="center" vertical="center" wrapText="1"/>
    </xf>
    <xf numFmtId="0" fontId="0" fillId="34" borderId="16" xfId="0" applyFill="1" applyBorder="1" applyAlignment="1">
      <alignment horizontal="center" vertical="center" wrapText="1"/>
    </xf>
    <xf numFmtId="1" fontId="0" fillId="34" borderId="12" xfId="64" applyNumberFormat="1" applyFont="1" applyFill="1" applyBorder="1">
      <alignment/>
      <protection/>
    </xf>
    <xf numFmtId="1" fontId="0" fillId="34" borderId="16" xfId="64" applyNumberFormat="1" applyFont="1" applyFill="1" applyBorder="1">
      <alignment/>
      <protection/>
    </xf>
    <xf numFmtId="0" fontId="0" fillId="34" borderId="17" xfId="0" applyFill="1" applyBorder="1" applyAlignment="1">
      <alignment horizontal="distributed" vertical="center"/>
    </xf>
    <xf numFmtId="179" fontId="0" fillId="34" borderId="16" xfId="0" applyNumberFormat="1" applyFill="1" applyBorder="1" applyAlignment="1">
      <alignment/>
    </xf>
    <xf numFmtId="179" fontId="0" fillId="34" borderId="19" xfId="0" applyNumberFormat="1" applyFill="1" applyBorder="1" applyAlignment="1">
      <alignment/>
    </xf>
    <xf numFmtId="0" fontId="0" fillId="34" borderId="11" xfId="0" applyFill="1" applyBorder="1" applyAlignment="1">
      <alignment/>
    </xf>
    <xf numFmtId="0" fontId="0" fillId="34" borderId="20" xfId="0" applyFill="1" applyBorder="1" applyAlignment="1">
      <alignment horizontal="distributed" vertical="center"/>
    </xf>
    <xf numFmtId="0" fontId="0" fillId="34" borderId="10" xfId="0" applyFill="1" applyBorder="1" applyAlignment="1">
      <alignment/>
    </xf>
    <xf numFmtId="178" fontId="0" fillId="34" borderId="10" xfId="0" applyNumberFormat="1" applyFill="1" applyBorder="1" applyAlignment="1">
      <alignment/>
    </xf>
    <xf numFmtId="179" fontId="0" fillId="34" borderId="10" xfId="0" applyNumberFormat="1" applyFill="1" applyBorder="1" applyAlignment="1">
      <alignment/>
    </xf>
    <xf numFmtId="0" fontId="4" fillId="34" borderId="12" xfId="0" applyFont="1" applyFill="1" applyBorder="1" applyAlignment="1">
      <alignment horizontal="center" vertical="center"/>
    </xf>
    <xf numFmtId="0" fontId="6" fillId="34" borderId="12" xfId="0" applyFont="1" applyFill="1" applyBorder="1" applyAlignment="1">
      <alignment/>
    </xf>
    <xf numFmtId="0" fontId="6" fillId="34" borderId="21" xfId="0" applyFont="1" applyFill="1" applyBorder="1" applyAlignment="1">
      <alignment/>
    </xf>
    <xf numFmtId="10" fontId="7" fillId="34" borderId="22" xfId="42" applyNumberFormat="1" applyFont="1" applyFill="1" applyBorder="1" applyAlignment="1">
      <alignment/>
    </xf>
    <xf numFmtId="0" fontId="7" fillId="0" borderId="0" xfId="0" applyFont="1" applyAlignment="1">
      <alignment horizontal="center" vertical="top"/>
    </xf>
    <xf numFmtId="0" fontId="6" fillId="34" borderId="15" xfId="0" applyFont="1" applyFill="1" applyBorder="1" applyAlignment="1">
      <alignment vertical="center" wrapText="1"/>
    </xf>
    <xf numFmtId="0" fontId="0" fillId="0" borderId="0" xfId="0" applyFill="1" applyBorder="1" applyAlignment="1">
      <alignment/>
    </xf>
    <xf numFmtId="0" fontId="0" fillId="0" borderId="0" xfId="0" applyFill="1" applyBorder="1" applyAlignment="1">
      <alignment horizontal="right"/>
    </xf>
    <xf numFmtId="182" fontId="0" fillId="0" borderId="0" xfId="49" applyNumberFormat="1" applyBorder="1" applyAlignment="1">
      <alignment/>
    </xf>
    <xf numFmtId="0" fontId="0" fillId="0" borderId="0" xfId="0" applyBorder="1" applyAlignment="1">
      <alignment horizontal="center" vertical="center"/>
    </xf>
    <xf numFmtId="38" fontId="0" fillId="0" borderId="0" xfId="0" applyNumberFormat="1" applyBorder="1" applyAlignment="1">
      <alignment/>
    </xf>
    <xf numFmtId="0" fontId="0" fillId="33" borderId="12" xfId="0" applyFill="1" applyBorder="1" applyAlignment="1">
      <alignment/>
    </xf>
    <xf numFmtId="0" fontId="0" fillId="33" borderId="13" xfId="0" applyFill="1" applyBorder="1" applyAlignment="1">
      <alignment/>
    </xf>
    <xf numFmtId="0" fontId="0" fillId="33" borderId="15" xfId="0" applyFill="1" applyBorder="1" applyAlignment="1">
      <alignment horizontal="center" vertical="center" wrapText="1"/>
    </xf>
    <xf numFmtId="0" fontId="0" fillId="33" borderId="23" xfId="0" applyFill="1" applyBorder="1" applyAlignment="1">
      <alignment vertical="center"/>
    </xf>
    <xf numFmtId="0" fontId="0" fillId="33" borderId="23" xfId="0" applyFill="1" applyBorder="1" applyAlignment="1">
      <alignment/>
    </xf>
    <xf numFmtId="0" fontId="0" fillId="33" borderId="14" xfId="0" applyFill="1" applyBorder="1" applyAlignment="1">
      <alignment vertical="center"/>
    </xf>
    <xf numFmtId="0" fontId="10" fillId="33" borderId="15" xfId="0" applyFont="1" applyFill="1" applyBorder="1" applyAlignment="1">
      <alignment vertical="top" wrapText="1"/>
    </xf>
    <xf numFmtId="0" fontId="0" fillId="33" borderId="20" xfId="0" applyFill="1" applyBorder="1" applyAlignment="1">
      <alignment vertical="center"/>
    </xf>
    <xf numFmtId="0" fontId="0" fillId="33" borderId="14" xfId="0" applyFill="1" applyBorder="1" applyAlignment="1">
      <alignment horizontal="center" vertical="center" wrapText="1"/>
    </xf>
    <xf numFmtId="0" fontId="0" fillId="33" borderId="16" xfId="0" applyFill="1" applyBorder="1" applyAlignment="1">
      <alignment/>
    </xf>
    <xf numFmtId="0" fontId="0" fillId="33" borderId="17" xfId="0" applyFill="1" applyBorder="1" applyAlignment="1">
      <alignment/>
    </xf>
    <xf numFmtId="0" fontId="0" fillId="33" borderId="19" xfId="0" applyFill="1" applyBorder="1" applyAlignment="1">
      <alignment horizontal="center" vertical="center" wrapText="1"/>
    </xf>
    <xf numFmtId="0" fontId="0" fillId="33" borderId="15" xfId="0" applyFill="1" applyBorder="1" applyAlignment="1">
      <alignment/>
    </xf>
    <xf numFmtId="0" fontId="0" fillId="33" borderId="11" xfId="0" applyFill="1" applyBorder="1" applyAlignment="1">
      <alignment/>
    </xf>
    <xf numFmtId="0" fontId="0" fillId="33" borderId="18" xfId="0" applyFill="1" applyBorder="1" applyAlignment="1">
      <alignment horizontal="center" vertical="top" wrapText="1"/>
    </xf>
    <xf numFmtId="0" fontId="0" fillId="33" borderId="19" xfId="0" applyFont="1" applyFill="1" applyBorder="1" applyAlignment="1">
      <alignment horizontal="center" vertical="center" wrapText="1"/>
    </xf>
    <xf numFmtId="0" fontId="0" fillId="33" borderId="0" xfId="0" applyFill="1" applyBorder="1" applyAlignment="1">
      <alignment horizontal="center" vertical="center" wrapText="1"/>
    </xf>
    <xf numFmtId="1" fontId="0" fillId="33" borderId="12" xfId="64" applyNumberFormat="1" applyFont="1" applyFill="1" applyBorder="1">
      <alignment/>
      <protection/>
    </xf>
    <xf numFmtId="176" fontId="0" fillId="33" borderId="14" xfId="0" applyNumberFormat="1" applyFill="1" applyBorder="1" applyAlignment="1">
      <alignment/>
    </xf>
    <xf numFmtId="176" fontId="0" fillId="33" borderId="0" xfId="0" applyNumberFormat="1" applyFill="1" applyBorder="1" applyAlignment="1">
      <alignment/>
    </xf>
    <xf numFmtId="182" fontId="0" fillId="33" borderId="16" xfId="49" applyNumberFormat="1" applyFill="1" applyBorder="1" applyAlignment="1">
      <alignment/>
    </xf>
    <xf numFmtId="176" fontId="0" fillId="33" borderId="12" xfId="0" applyNumberFormat="1" applyFill="1" applyBorder="1" applyAlignment="1">
      <alignment/>
    </xf>
    <xf numFmtId="176" fontId="0" fillId="33" borderId="13" xfId="0" applyNumberFormat="1" applyFill="1" applyBorder="1" applyAlignment="1">
      <alignment/>
    </xf>
    <xf numFmtId="1" fontId="0" fillId="33" borderId="16" xfId="64" applyNumberFormat="1" applyFont="1" applyFill="1" applyBorder="1">
      <alignment/>
      <protection/>
    </xf>
    <xf numFmtId="176" fontId="0" fillId="33" borderId="16" xfId="0" applyNumberFormat="1" applyFill="1" applyBorder="1" applyAlignment="1">
      <alignment/>
    </xf>
    <xf numFmtId="176" fontId="0" fillId="33" borderId="17" xfId="0" applyNumberFormat="1" applyFill="1" applyBorder="1" applyAlignment="1">
      <alignment/>
    </xf>
    <xf numFmtId="0" fontId="0" fillId="33" borderId="17" xfId="0" applyFill="1" applyBorder="1" applyAlignment="1">
      <alignment horizontal="distributed" vertical="center"/>
    </xf>
    <xf numFmtId="179" fontId="0" fillId="33" borderId="0" xfId="0" applyNumberFormat="1" applyFill="1" applyBorder="1" applyAlignment="1">
      <alignment/>
    </xf>
    <xf numFmtId="182" fontId="0" fillId="33" borderId="21" xfId="49" applyNumberFormat="1" applyFill="1" applyBorder="1" applyAlignment="1">
      <alignment/>
    </xf>
    <xf numFmtId="176" fontId="0" fillId="33" borderId="21" xfId="0" applyNumberFormat="1" applyFill="1" applyBorder="1" applyAlignment="1">
      <alignment/>
    </xf>
    <xf numFmtId="176" fontId="0" fillId="33" borderId="24" xfId="0" applyNumberFormat="1" applyFill="1" applyBorder="1" applyAlignment="1">
      <alignment/>
    </xf>
    <xf numFmtId="176" fontId="0" fillId="33" borderId="25" xfId="0" applyNumberFormat="1" applyFill="1" applyBorder="1" applyAlignment="1">
      <alignment/>
    </xf>
    <xf numFmtId="0" fontId="0" fillId="33" borderId="20" xfId="0" applyFill="1" applyBorder="1" applyAlignment="1">
      <alignment horizontal="distributed" vertical="center"/>
    </xf>
    <xf numFmtId="179" fontId="0" fillId="33" borderId="23" xfId="0" applyNumberFormat="1" applyFill="1" applyBorder="1" applyAlignment="1">
      <alignment/>
    </xf>
    <xf numFmtId="182" fontId="0" fillId="33" borderId="23" xfId="49" applyNumberFormat="1" applyFill="1" applyBorder="1" applyAlignment="1">
      <alignment/>
    </xf>
    <xf numFmtId="178" fontId="0" fillId="33" borderId="23" xfId="0" applyNumberFormat="1" applyFill="1" applyBorder="1" applyAlignment="1">
      <alignment/>
    </xf>
    <xf numFmtId="38" fontId="0" fillId="33" borderId="21" xfId="49" applyFill="1" applyBorder="1" applyAlignment="1">
      <alignment/>
    </xf>
    <xf numFmtId="0" fontId="0" fillId="33" borderId="24" xfId="0" applyFill="1" applyBorder="1" applyAlignment="1">
      <alignment/>
    </xf>
    <xf numFmtId="178" fontId="0" fillId="33" borderId="24" xfId="0" applyNumberFormat="1" applyFill="1" applyBorder="1" applyAlignment="1">
      <alignment/>
    </xf>
    <xf numFmtId="0" fontId="0" fillId="33" borderId="10" xfId="0" applyFill="1" applyBorder="1" applyAlignment="1">
      <alignment/>
    </xf>
    <xf numFmtId="178" fontId="0" fillId="33" borderId="10" xfId="0" applyNumberFormat="1" applyFill="1" applyBorder="1" applyAlignment="1">
      <alignment/>
    </xf>
    <xf numFmtId="0" fontId="0" fillId="33" borderId="12" xfId="0" applyFill="1" applyBorder="1" applyAlignment="1">
      <alignment horizontal="center" vertical="center"/>
    </xf>
    <xf numFmtId="0" fontId="0" fillId="33" borderId="21" xfId="0" applyFill="1" applyBorder="1" applyAlignment="1">
      <alignment/>
    </xf>
    <xf numFmtId="0" fontId="0" fillId="33" borderId="12" xfId="0" applyFill="1" applyBorder="1" applyAlignment="1">
      <alignment horizontal="center" vertical="center" wrapText="1"/>
    </xf>
    <xf numFmtId="0" fontId="0" fillId="0" borderId="19" xfId="0" applyFill="1" applyBorder="1" applyAlignment="1">
      <alignment/>
    </xf>
    <xf numFmtId="0" fontId="0" fillId="33" borderId="16" xfId="0" applyFill="1" applyBorder="1" applyAlignment="1">
      <alignment horizontal="center" vertical="center" wrapText="1"/>
    </xf>
    <xf numFmtId="0" fontId="0" fillId="33" borderId="21" xfId="0" applyFill="1" applyBorder="1" applyAlignment="1">
      <alignment horizontal="center" vertical="center" wrapText="1"/>
    </xf>
    <xf numFmtId="0" fontId="0" fillId="33" borderId="18" xfId="0" applyFill="1" applyBorder="1" applyAlignment="1">
      <alignment horizontal="center" vertical="center" wrapText="1"/>
    </xf>
    <xf numFmtId="0" fontId="0" fillId="33" borderId="0" xfId="0" applyFill="1" applyBorder="1" applyAlignment="1">
      <alignment/>
    </xf>
    <xf numFmtId="179" fontId="0" fillId="33" borderId="16" xfId="0" applyNumberFormat="1" applyFill="1" applyBorder="1" applyAlignment="1">
      <alignment/>
    </xf>
    <xf numFmtId="38" fontId="0" fillId="33" borderId="19" xfId="49" applyFill="1" applyBorder="1" applyAlignment="1">
      <alignment/>
    </xf>
    <xf numFmtId="38" fontId="0" fillId="33" borderId="0" xfId="49" applyFill="1" applyBorder="1" applyAlignment="1">
      <alignment/>
    </xf>
    <xf numFmtId="38" fontId="0" fillId="33" borderId="15" xfId="49" applyFill="1" applyBorder="1" applyAlignment="1">
      <alignment/>
    </xf>
    <xf numFmtId="179" fontId="0" fillId="33" borderId="10" xfId="0" applyNumberFormat="1" applyFill="1" applyBorder="1" applyAlignment="1">
      <alignment/>
    </xf>
    <xf numFmtId="38" fontId="0" fillId="33" borderId="23" xfId="49" applyFill="1" applyBorder="1" applyAlignment="1">
      <alignment/>
    </xf>
    <xf numFmtId="0" fontId="11" fillId="0" borderId="0" xfId="0" applyFont="1" applyAlignment="1">
      <alignment/>
    </xf>
    <xf numFmtId="0" fontId="0" fillId="33" borderId="11" xfId="0" applyFill="1" applyBorder="1" applyAlignment="1">
      <alignment vertical="center"/>
    </xf>
    <xf numFmtId="38" fontId="0" fillId="33" borderId="19" xfId="49" applyFont="1" applyFill="1" applyBorder="1" applyAlignment="1">
      <alignment/>
    </xf>
    <xf numFmtId="38" fontId="0" fillId="33" borderId="0" xfId="49" applyFont="1" applyFill="1" applyBorder="1" applyAlignment="1">
      <alignment/>
    </xf>
    <xf numFmtId="176" fontId="0" fillId="33" borderId="11" xfId="0" applyNumberFormat="1" applyFill="1" applyBorder="1" applyAlignment="1">
      <alignment/>
    </xf>
    <xf numFmtId="38" fontId="0" fillId="33" borderId="18" xfId="0" applyNumberFormat="1" applyFill="1" applyBorder="1" applyAlignment="1">
      <alignment/>
    </xf>
    <xf numFmtId="38" fontId="0" fillId="33" borderId="18" xfId="49" applyFont="1" applyFill="1" applyBorder="1" applyAlignment="1">
      <alignment/>
    </xf>
    <xf numFmtId="0" fontId="0" fillId="0" borderId="16" xfId="0" applyFill="1" applyBorder="1" applyAlignment="1">
      <alignment/>
    </xf>
    <xf numFmtId="0" fontId="0" fillId="33" borderId="15" xfId="0" applyFill="1" applyBorder="1" applyAlignment="1">
      <alignment vertical="center" wrapText="1"/>
    </xf>
    <xf numFmtId="0" fontId="0" fillId="33" borderId="18" xfId="0" applyFill="1" applyBorder="1" applyAlignment="1">
      <alignment vertical="center"/>
    </xf>
    <xf numFmtId="38" fontId="0" fillId="33" borderId="12" xfId="49" applyFont="1" applyFill="1" applyBorder="1" applyAlignment="1">
      <alignment/>
    </xf>
    <xf numFmtId="38" fontId="0" fillId="33" borderId="14" xfId="49" applyFont="1" applyFill="1" applyBorder="1" applyAlignment="1">
      <alignment/>
    </xf>
    <xf numFmtId="38" fontId="0" fillId="33" borderId="13" xfId="49" applyFont="1" applyFill="1" applyBorder="1" applyAlignment="1">
      <alignment/>
    </xf>
    <xf numFmtId="38" fontId="0" fillId="33" borderId="16" xfId="49" applyFont="1" applyFill="1" applyBorder="1" applyAlignment="1">
      <alignment/>
    </xf>
    <xf numFmtId="38" fontId="0" fillId="33" borderId="15" xfId="49" applyFont="1" applyFill="1" applyBorder="1" applyAlignment="1">
      <alignment/>
    </xf>
    <xf numFmtId="38" fontId="0" fillId="33" borderId="17" xfId="49" applyFont="1" applyFill="1" applyBorder="1" applyAlignment="1">
      <alignment/>
    </xf>
    <xf numFmtId="38" fontId="0" fillId="33" borderId="21" xfId="49" applyFont="1" applyFill="1" applyBorder="1" applyAlignment="1">
      <alignment/>
    </xf>
    <xf numFmtId="38" fontId="0" fillId="33" borderId="24" xfId="49" applyFont="1" applyFill="1" applyBorder="1" applyAlignment="1">
      <alignment/>
    </xf>
    <xf numFmtId="38" fontId="0" fillId="33" borderId="25" xfId="49" applyFont="1" applyFill="1" applyBorder="1" applyAlignment="1">
      <alignment/>
    </xf>
    <xf numFmtId="38" fontId="0" fillId="33" borderId="11" xfId="49" applyFont="1" applyFill="1" applyBorder="1" applyAlignment="1">
      <alignment/>
    </xf>
    <xf numFmtId="0" fontId="0" fillId="33" borderId="0" xfId="0" applyFill="1" applyAlignment="1">
      <alignment/>
    </xf>
    <xf numFmtId="0" fontId="4" fillId="33" borderId="12" xfId="0" applyFont="1" applyFill="1" applyBorder="1" applyAlignment="1">
      <alignment horizontal="center" vertical="center" wrapText="1"/>
    </xf>
    <xf numFmtId="0" fontId="6" fillId="33" borderId="11" xfId="0" applyFont="1" applyFill="1" applyBorder="1" applyAlignment="1">
      <alignment/>
    </xf>
    <xf numFmtId="0" fontId="6" fillId="33" borderId="21" xfId="0" applyFont="1" applyFill="1" applyBorder="1" applyAlignment="1">
      <alignment/>
    </xf>
    <xf numFmtId="0" fontId="14" fillId="0" borderId="0" xfId="43" applyFont="1" applyAlignment="1" applyProtection="1">
      <alignment/>
      <protection/>
    </xf>
    <xf numFmtId="0" fontId="0" fillId="35" borderId="10" xfId="0" applyFill="1" applyBorder="1" applyAlignment="1">
      <alignment/>
    </xf>
    <xf numFmtId="177" fontId="0" fillId="35" borderId="10" xfId="0" applyNumberFormat="1" applyFill="1" applyBorder="1" applyAlignment="1">
      <alignment/>
    </xf>
    <xf numFmtId="0" fontId="13" fillId="0" borderId="0" xfId="0" applyFont="1" applyAlignment="1">
      <alignment horizontal="center"/>
    </xf>
    <xf numFmtId="38" fontId="0" fillId="33" borderId="0" xfId="49" applyFont="1" applyFill="1" applyAlignment="1">
      <alignment/>
    </xf>
    <xf numFmtId="38" fontId="0" fillId="33" borderId="18" xfId="49" applyFill="1" applyBorder="1" applyAlignment="1">
      <alignment/>
    </xf>
    <xf numFmtId="38" fontId="0" fillId="34" borderId="12" xfId="49" applyFont="1" applyFill="1" applyBorder="1" applyAlignment="1">
      <alignment/>
    </xf>
    <xf numFmtId="38" fontId="0" fillId="34" borderId="16" xfId="49" applyFont="1" applyFill="1" applyBorder="1" applyAlignment="1">
      <alignment/>
    </xf>
    <xf numFmtId="38" fontId="0" fillId="34" borderId="11" xfId="49" applyFont="1" applyFill="1" applyBorder="1" applyAlignment="1">
      <alignment/>
    </xf>
    <xf numFmtId="38" fontId="0" fillId="34" borderId="15" xfId="49" applyFont="1" applyFill="1" applyBorder="1" applyAlignment="1">
      <alignment/>
    </xf>
    <xf numFmtId="38" fontId="0" fillId="34" borderId="19" xfId="49" applyFont="1" applyFill="1" applyBorder="1" applyAlignment="1">
      <alignment/>
    </xf>
    <xf numFmtId="38" fontId="0" fillId="34" borderId="13" xfId="49" applyFont="1" applyFill="1" applyBorder="1" applyAlignment="1">
      <alignment/>
    </xf>
    <xf numFmtId="38" fontId="0" fillId="34" borderId="17" xfId="49" applyFont="1" applyFill="1" applyBorder="1" applyAlignment="1">
      <alignment/>
    </xf>
    <xf numFmtId="179" fontId="0" fillId="36" borderId="16" xfId="0" applyNumberFormat="1" applyFill="1" applyBorder="1" applyAlignment="1">
      <alignment/>
    </xf>
    <xf numFmtId="0" fontId="0" fillId="0" borderId="0" xfId="0" applyFill="1" applyAlignment="1">
      <alignment/>
    </xf>
    <xf numFmtId="179" fontId="0" fillId="36" borderId="12" xfId="0" applyNumberFormat="1" applyFont="1" applyFill="1" applyBorder="1" applyAlignment="1">
      <alignment/>
    </xf>
    <xf numFmtId="179" fontId="0" fillId="36" borderId="16" xfId="0" applyNumberFormat="1" applyFont="1" applyFill="1" applyBorder="1" applyAlignment="1">
      <alignment/>
    </xf>
    <xf numFmtId="0" fontId="0" fillId="0" borderId="12" xfId="0" applyFill="1" applyBorder="1" applyAlignment="1">
      <alignment horizontal="center" vertical="center" wrapText="1"/>
    </xf>
    <xf numFmtId="0" fontId="0" fillId="0" borderId="16" xfId="0" applyFill="1" applyBorder="1" applyAlignment="1">
      <alignment horizontal="center" vertical="center" wrapText="1"/>
    </xf>
    <xf numFmtId="0" fontId="0" fillId="0" borderId="10" xfId="0" applyFill="1" applyBorder="1" applyAlignment="1">
      <alignment/>
    </xf>
    <xf numFmtId="0" fontId="0" fillId="33" borderId="17" xfId="0" applyFill="1" applyBorder="1" applyAlignment="1">
      <alignment horizontal="left" vertical="center"/>
    </xf>
    <xf numFmtId="0" fontId="0" fillId="33" borderId="20" xfId="0" applyFill="1" applyBorder="1" applyAlignment="1">
      <alignment horizontal="left" vertical="center"/>
    </xf>
    <xf numFmtId="179" fontId="0" fillId="37" borderId="16" xfId="0" applyNumberFormat="1" applyFill="1" applyBorder="1" applyAlignment="1">
      <alignment/>
    </xf>
    <xf numFmtId="38" fontId="0" fillId="34" borderId="10" xfId="49" applyFont="1" applyFill="1" applyBorder="1" applyAlignment="1">
      <alignment/>
    </xf>
    <xf numFmtId="38" fontId="0" fillId="0" borderId="10" xfId="49" applyFont="1" applyBorder="1" applyAlignment="1">
      <alignment/>
    </xf>
    <xf numFmtId="38" fontId="0" fillId="0" borderId="10" xfId="0" applyNumberFormat="1" applyBorder="1" applyAlignment="1">
      <alignment/>
    </xf>
    <xf numFmtId="0" fontId="0" fillId="33" borderId="18" xfId="0" applyFill="1" applyBorder="1" applyAlignment="1">
      <alignment/>
    </xf>
    <xf numFmtId="0" fontId="0" fillId="33" borderId="15" xfId="0" applyFill="1" applyBorder="1" applyAlignment="1">
      <alignment wrapText="1"/>
    </xf>
    <xf numFmtId="38" fontId="7" fillId="0" borderId="0" xfId="49" applyFont="1" applyAlignment="1">
      <alignment/>
    </xf>
    <xf numFmtId="38" fontId="7" fillId="33" borderId="10" xfId="49" applyFont="1" applyFill="1" applyBorder="1" applyAlignment="1">
      <alignment/>
    </xf>
    <xf numFmtId="0" fontId="7" fillId="33" borderId="10" xfId="0" applyFont="1" applyFill="1" applyBorder="1" applyAlignment="1">
      <alignment/>
    </xf>
    <xf numFmtId="38" fontId="7" fillId="37" borderId="10" xfId="49" applyFont="1" applyFill="1" applyBorder="1" applyAlignment="1">
      <alignment/>
    </xf>
    <xf numFmtId="38" fontId="7" fillId="0" borderId="10" xfId="49" applyFont="1" applyFill="1" applyBorder="1" applyAlignment="1">
      <alignment/>
    </xf>
    <xf numFmtId="0" fontId="7" fillId="33" borderId="10" xfId="0" applyFont="1" applyFill="1" applyBorder="1" applyAlignment="1">
      <alignment horizontal="left" vertical="center"/>
    </xf>
    <xf numFmtId="38" fontId="7" fillId="33" borderId="10" xfId="0" applyNumberFormat="1" applyFont="1" applyFill="1" applyBorder="1" applyAlignment="1">
      <alignment/>
    </xf>
    <xf numFmtId="3" fontId="18" fillId="33" borderId="11" xfId="0" applyNumberFormat="1" applyFont="1" applyFill="1" applyBorder="1" applyAlignment="1">
      <alignment horizontal="left" vertical="center"/>
    </xf>
    <xf numFmtId="38" fontId="7" fillId="33" borderId="20" xfId="49" applyFont="1" applyFill="1" applyBorder="1" applyAlignment="1">
      <alignment/>
    </xf>
    <xf numFmtId="10" fontId="7" fillId="33" borderId="10" xfId="42" applyNumberFormat="1" applyFont="1" applyFill="1" applyBorder="1" applyAlignment="1">
      <alignment/>
    </xf>
    <xf numFmtId="38" fontId="7" fillId="0" borderId="0" xfId="0" applyNumberFormat="1" applyFont="1" applyAlignment="1">
      <alignment/>
    </xf>
    <xf numFmtId="3" fontId="15" fillId="38" borderId="10" xfId="0" applyNumberFormat="1" applyFont="1" applyFill="1" applyBorder="1" applyAlignment="1">
      <alignment horizontal="left" vertical="center"/>
    </xf>
    <xf numFmtId="0" fontId="0" fillId="38" borderId="0" xfId="0" applyFill="1" applyAlignment="1">
      <alignment/>
    </xf>
    <xf numFmtId="176" fontId="0" fillId="33" borderId="10" xfId="0" applyNumberFormat="1" applyFill="1" applyBorder="1" applyAlignment="1">
      <alignment/>
    </xf>
    <xf numFmtId="184" fontId="0" fillId="0" borderId="0" xfId="49" applyNumberFormat="1" applyFont="1" applyAlignment="1">
      <alignment/>
    </xf>
    <xf numFmtId="182" fontId="0" fillId="38" borderId="0" xfId="49" applyNumberFormat="1" applyFont="1" applyFill="1" applyAlignment="1">
      <alignment/>
    </xf>
    <xf numFmtId="179" fontId="0" fillId="38" borderId="12" xfId="0" applyNumberFormat="1" applyFill="1" applyBorder="1" applyAlignment="1">
      <alignment/>
    </xf>
    <xf numFmtId="179" fontId="0" fillId="38" borderId="16" xfId="0" applyNumberFormat="1" applyFill="1" applyBorder="1" applyAlignment="1">
      <alignment/>
    </xf>
    <xf numFmtId="178" fontId="0" fillId="38" borderId="14" xfId="64" applyNumberFormat="1" applyFont="1" applyFill="1" applyBorder="1">
      <alignment/>
      <protection/>
    </xf>
    <xf numFmtId="178" fontId="0" fillId="38" borderId="0" xfId="64" applyNumberFormat="1" applyFont="1" applyFill="1" applyBorder="1">
      <alignment/>
      <protection/>
    </xf>
    <xf numFmtId="178" fontId="0" fillId="38" borderId="0" xfId="0" applyNumberFormat="1" applyFill="1" applyBorder="1" applyAlignment="1">
      <alignment/>
    </xf>
    <xf numFmtId="0" fontId="0" fillId="0" borderId="0" xfId="0" applyBorder="1" applyAlignment="1">
      <alignment horizontal="right"/>
    </xf>
    <xf numFmtId="177" fontId="0" fillId="0" borderId="0" xfId="0" applyNumberFormat="1" applyFill="1" applyBorder="1" applyAlignment="1">
      <alignment/>
    </xf>
    <xf numFmtId="0" fontId="0" fillId="39" borderId="0" xfId="0" applyFill="1" applyAlignment="1">
      <alignment/>
    </xf>
    <xf numFmtId="38" fontId="7" fillId="0" borderId="0" xfId="49" applyFont="1" applyFill="1" applyAlignment="1">
      <alignment/>
    </xf>
    <xf numFmtId="179" fontId="0" fillId="0" borderId="16" xfId="0" applyNumberFormat="1" applyFill="1" applyBorder="1" applyAlignment="1">
      <alignment/>
    </xf>
    <xf numFmtId="0" fontId="19" fillId="0" borderId="0" xfId="0" applyFont="1" applyAlignment="1">
      <alignment/>
    </xf>
    <xf numFmtId="3" fontId="15" fillId="38" borderId="11" xfId="0" applyNumberFormat="1" applyFont="1" applyFill="1" applyBorder="1" applyAlignment="1">
      <alignment horizontal="left" vertical="center"/>
    </xf>
    <xf numFmtId="9" fontId="0" fillId="0" borderId="0" xfId="42" applyFont="1" applyAlignment="1">
      <alignment/>
    </xf>
    <xf numFmtId="183" fontId="0" fillId="0" borderId="10" xfId="42" applyNumberFormat="1" applyFont="1" applyBorder="1" applyAlignment="1">
      <alignment/>
    </xf>
    <xf numFmtId="38" fontId="0" fillId="0" borderId="0" xfId="49" applyFont="1" applyFill="1" applyAlignment="1">
      <alignment/>
    </xf>
    <xf numFmtId="38" fontId="0" fillId="0" borderId="0" xfId="49" applyFont="1" applyFill="1" applyBorder="1" applyAlignment="1">
      <alignment/>
    </xf>
    <xf numFmtId="180" fontId="0" fillId="0" borderId="10" xfId="49" applyNumberFormat="1" applyFont="1" applyBorder="1" applyAlignment="1">
      <alignment/>
    </xf>
    <xf numFmtId="0" fontId="0" fillId="40" borderId="0" xfId="0" applyFill="1" applyAlignment="1">
      <alignment/>
    </xf>
    <xf numFmtId="0" fontId="0" fillId="0" borderId="0" xfId="0" applyBorder="1" applyAlignment="1">
      <alignment/>
    </xf>
    <xf numFmtId="179" fontId="0" fillId="0" borderId="10" xfId="0" applyNumberFormat="1" applyBorder="1" applyAlignment="1">
      <alignment/>
    </xf>
    <xf numFmtId="180" fontId="0" fillId="0" borderId="0" xfId="49" applyNumberFormat="1" applyFont="1" applyAlignment="1">
      <alignment/>
    </xf>
    <xf numFmtId="181" fontId="0" fillId="0" borderId="10" xfId="49" applyNumberFormat="1" applyFont="1" applyBorder="1" applyAlignment="1">
      <alignment/>
    </xf>
    <xf numFmtId="181" fontId="0" fillId="0" borderId="0" xfId="49" applyNumberFormat="1" applyFont="1" applyAlignment="1">
      <alignment/>
    </xf>
    <xf numFmtId="38" fontId="7" fillId="0" borderId="10" xfId="49" applyNumberFormat="1" applyFont="1" applyFill="1" applyBorder="1" applyAlignment="1">
      <alignment/>
    </xf>
    <xf numFmtId="38" fontId="7" fillId="33" borderId="10" xfId="49" applyNumberFormat="1" applyFont="1" applyFill="1" applyBorder="1" applyAlignment="1">
      <alignment/>
    </xf>
    <xf numFmtId="0" fontId="70" fillId="0" borderId="0" xfId="0" applyFont="1" applyAlignment="1">
      <alignment vertical="center"/>
    </xf>
    <xf numFmtId="0" fontId="0" fillId="0" borderId="0" xfId="0" applyAlignment="1">
      <alignment vertical="center"/>
    </xf>
    <xf numFmtId="0" fontId="0" fillId="0" borderId="0" xfId="0" applyBorder="1" applyAlignment="1">
      <alignment vertical="center"/>
    </xf>
    <xf numFmtId="3" fontId="15" fillId="0" borderId="10" xfId="0" applyNumberFormat="1" applyFont="1" applyFill="1" applyBorder="1" applyAlignment="1">
      <alignment horizontal="left" vertical="center"/>
    </xf>
    <xf numFmtId="3" fontId="15" fillId="0" borderId="0" xfId="0" applyNumberFormat="1" applyFont="1" applyFill="1" applyBorder="1" applyAlignment="1">
      <alignment horizontal="left" vertical="center"/>
    </xf>
    <xf numFmtId="0" fontId="71" fillId="0" borderId="0" xfId="0" applyFont="1" applyAlignment="1">
      <alignment vertical="center"/>
    </xf>
    <xf numFmtId="38" fontId="0" fillId="0" borderId="0" xfId="49" applyFont="1" applyAlignment="1">
      <alignment vertical="center"/>
    </xf>
    <xf numFmtId="38" fontId="0" fillId="0" borderId="10" xfId="49" applyFont="1" applyBorder="1" applyAlignment="1">
      <alignment vertical="center"/>
    </xf>
    <xf numFmtId="38" fontId="0" fillId="0" borderId="0" xfId="49" applyFont="1" applyBorder="1" applyAlignment="1">
      <alignment vertical="center"/>
    </xf>
    <xf numFmtId="38" fontId="0" fillId="0" borderId="10" xfId="49" applyNumberFormat="1" applyFont="1" applyBorder="1" applyAlignment="1">
      <alignment/>
    </xf>
    <xf numFmtId="38" fontId="0" fillId="40" borderId="0" xfId="49" applyNumberFormat="1" applyFont="1" applyFill="1" applyAlignment="1">
      <alignment/>
    </xf>
    <xf numFmtId="38" fontId="0" fillId="0" borderId="0" xfId="49" applyNumberFormat="1" applyFont="1" applyFill="1" applyAlignment="1">
      <alignment/>
    </xf>
    <xf numFmtId="0" fontId="0" fillId="0" borderId="0" xfId="0" applyFill="1" applyAlignment="1">
      <alignment horizontal="right"/>
    </xf>
    <xf numFmtId="38" fontId="0" fillId="0" borderId="0" xfId="49" applyFont="1" applyFill="1" applyAlignment="1">
      <alignment/>
    </xf>
    <xf numFmtId="9" fontId="0" fillId="0" borderId="10" xfId="42" applyFont="1" applyFill="1" applyBorder="1" applyAlignment="1">
      <alignment/>
    </xf>
    <xf numFmtId="38" fontId="0" fillId="0" borderId="10" xfId="49" applyFont="1" applyFill="1" applyBorder="1" applyAlignment="1">
      <alignment/>
    </xf>
    <xf numFmtId="3" fontId="15" fillId="0" borderId="11" xfId="0" applyNumberFormat="1" applyFont="1" applyFill="1" applyBorder="1" applyAlignment="1">
      <alignment horizontal="left" vertical="center"/>
    </xf>
    <xf numFmtId="38" fontId="0" fillId="0" borderId="20" xfId="49" applyFont="1" applyBorder="1" applyAlignment="1">
      <alignment/>
    </xf>
    <xf numFmtId="0" fontId="0" fillId="0" borderId="16" xfId="0" applyBorder="1" applyAlignment="1">
      <alignment/>
    </xf>
    <xf numFmtId="3" fontId="15" fillId="0" borderId="21" xfId="0" applyNumberFormat="1" applyFont="1" applyFill="1" applyBorder="1" applyAlignment="1">
      <alignment horizontal="left" vertical="center"/>
    </xf>
    <xf numFmtId="3" fontId="15" fillId="0" borderId="16" xfId="0" applyNumberFormat="1" applyFont="1" applyFill="1" applyBorder="1" applyAlignment="1">
      <alignment horizontal="left" vertical="center"/>
    </xf>
    <xf numFmtId="3" fontId="15" fillId="0" borderId="12" xfId="0" applyNumberFormat="1" applyFont="1" applyFill="1" applyBorder="1" applyAlignment="1">
      <alignment horizontal="left" vertical="center"/>
    </xf>
    <xf numFmtId="38" fontId="0" fillId="0" borderId="17" xfId="49" applyFont="1" applyBorder="1" applyAlignment="1">
      <alignment/>
    </xf>
    <xf numFmtId="38" fontId="7" fillId="0" borderId="10" xfId="49" applyNumberFormat="1" applyFont="1" applyBorder="1" applyAlignment="1">
      <alignment/>
    </xf>
    <xf numFmtId="38" fontId="7" fillId="37" borderId="10" xfId="49" applyNumberFormat="1" applyFont="1" applyFill="1" applyBorder="1" applyAlignment="1">
      <alignment/>
    </xf>
    <xf numFmtId="38" fontId="7" fillId="0" borderId="18" xfId="0" applyNumberFormat="1" applyFont="1" applyBorder="1" applyAlignment="1">
      <alignment/>
    </xf>
    <xf numFmtId="38" fontId="7" fillId="33" borderId="10" xfId="49" applyNumberFormat="1" applyFont="1" applyFill="1" applyBorder="1" applyAlignment="1">
      <alignment horizontal="right"/>
    </xf>
    <xf numFmtId="38" fontId="0" fillId="0" borderId="15" xfId="0" applyNumberFormat="1" applyFill="1" applyBorder="1" applyAlignment="1">
      <alignment/>
    </xf>
    <xf numFmtId="0" fontId="0" fillId="36" borderId="0" xfId="0" applyFont="1" applyFill="1" applyAlignment="1">
      <alignment vertical="center"/>
    </xf>
    <xf numFmtId="0" fontId="0" fillId="36" borderId="0" xfId="0" applyFont="1" applyFill="1" applyAlignment="1">
      <alignment horizontal="left" vertical="center"/>
    </xf>
    <xf numFmtId="0" fontId="0" fillId="36" borderId="0" xfId="0" applyFont="1" applyFill="1" applyAlignment="1">
      <alignment horizontal="center" vertical="center" wrapText="1"/>
    </xf>
    <xf numFmtId="0" fontId="0" fillId="36" borderId="0" xfId="0" applyFont="1" applyFill="1" applyAlignment="1">
      <alignment horizontal="center" vertical="center"/>
    </xf>
    <xf numFmtId="0" fontId="22" fillId="34" borderId="16" xfId="0" applyFont="1" applyFill="1" applyBorder="1" applyAlignment="1">
      <alignment horizontal="center"/>
    </xf>
    <xf numFmtId="0" fontId="22" fillId="34" borderId="11" xfId="0" applyFont="1" applyFill="1" applyBorder="1" applyAlignment="1">
      <alignment horizontal="center"/>
    </xf>
    <xf numFmtId="186" fontId="22" fillId="0" borderId="10" xfId="0" applyNumberFormat="1" applyFont="1" applyFill="1" applyBorder="1" applyAlignment="1">
      <alignment/>
    </xf>
    <xf numFmtId="38" fontId="53" fillId="0" borderId="10" xfId="51" applyFont="1" applyBorder="1" applyAlignment="1">
      <alignment vertical="center"/>
    </xf>
    <xf numFmtId="38" fontId="53" fillId="0" borderId="10" xfId="51" applyFont="1" applyFill="1" applyBorder="1" applyAlignment="1">
      <alignment vertical="center"/>
    </xf>
    <xf numFmtId="38" fontId="53" fillId="0" borderId="10" xfId="51" applyFont="1" applyBorder="1" applyAlignment="1">
      <alignment vertical="center"/>
    </xf>
    <xf numFmtId="188" fontId="53" fillId="0" borderId="10" xfId="51" applyNumberFormat="1" applyFont="1" applyBorder="1" applyAlignment="1">
      <alignment vertical="center"/>
    </xf>
    <xf numFmtId="187" fontId="53" fillId="0" borderId="10" xfId="51" applyNumberFormat="1" applyFont="1" applyBorder="1" applyAlignment="1">
      <alignment vertical="center"/>
    </xf>
    <xf numFmtId="38" fontId="22" fillId="14" borderId="10" xfId="49" applyFont="1" applyFill="1" applyBorder="1" applyAlignment="1">
      <alignment/>
    </xf>
    <xf numFmtId="38" fontId="22" fillId="9" borderId="10" xfId="49" applyFont="1" applyFill="1" applyBorder="1" applyAlignment="1">
      <alignment/>
    </xf>
    <xf numFmtId="0" fontId="22" fillId="0" borderId="10" xfId="0" applyFont="1" applyFill="1" applyBorder="1" applyAlignment="1">
      <alignment horizontal="center" vertical="center" wrapText="1"/>
    </xf>
    <xf numFmtId="185" fontId="22" fillId="41" borderId="10" xfId="49" applyNumberFormat="1" applyFont="1" applyFill="1" applyBorder="1" applyAlignment="1">
      <alignment/>
    </xf>
    <xf numFmtId="38" fontId="22" fillId="14" borderId="10" xfId="0" applyNumberFormat="1" applyFont="1" applyFill="1" applyBorder="1" applyAlignment="1">
      <alignment horizontal="center" vertical="center" wrapText="1"/>
    </xf>
    <xf numFmtId="38" fontId="22" fillId="9" borderId="10" xfId="0" applyNumberFormat="1" applyFont="1" applyFill="1" applyBorder="1" applyAlignment="1">
      <alignment horizontal="center" vertical="center" wrapText="1"/>
    </xf>
    <xf numFmtId="38" fontId="22" fillId="0" borderId="10" xfId="49" applyFont="1" applyFill="1" applyBorder="1" applyAlignment="1">
      <alignment/>
    </xf>
    <xf numFmtId="0" fontId="22" fillId="0" borderId="23" xfId="0" applyFont="1" applyFill="1" applyBorder="1" applyAlignment="1">
      <alignment/>
    </xf>
    <xf numFmtId="38" fontId="22" fillId="0" borderId="11" xfId="49" applyFont="1" applyFill="1" applyBorder="1" applyAlignment="1">
      <alignment/>
    </xf>
    <xf numFmtId="38" fontId="22" fillId="0" borderId="26" xfId="49" applyFont="1" applyFill="1" applyBorder="1" applyAlignment="1">
      <alignment/>
    </xf>
    <xf numFmtId="185" fontId="22" fillId="0" borderId="10" xfId="49" applyNumberFormat="1" applyFont="1" applyFill="1" applyBorder="1" applyAlignment="1">
      <alignment/>
    </xf>
    <xf numFmtId="38" fontId="0" fillId="0" borderId="10" xfId="49" applyNumberFormat="1" applyFont="1" applyFill="1" applyBorder="1" applyAlignment="1">
      <alignment/>
    </xf>
    <xf numFmtId="0" fontId="0" fillId="42" borderId="10" xfId="0" applyFill="1" applyBorder="1" applyAlignment="1">
      <alignment wrapText="1"/>
    </xf>
    <xf numFmtId="0" fontId="0" fillId="42" borderId="10" xfId="0" applyFill="1" applyBorder="1" applyAlignment="1">
      <alignment/>
    </xf>
    <xf numFmtId="0" fontId="0" fillId="43" borderId="10" xfId="0" applyFill="1" applyBorder="1" applyAlignment="1">
      <alignment/>
    </xf>
    <xf numFmtId="189" fontId="0" fillId="0" borderId="10" xfId="0" applyNumberFormat="1" applyBorder="1" applyAlignment="1">
      <alignment/>
    </xf>
    <xf numFmtId="193" fontId="0" fillId="0" borderId="10" xfId="0" applyNumberFormat="1" applyBorder="1" applyAlignment="1">
      <alignment/>
    </xf>
    <xf numFmtId="193" fontId="0" fillId="40" borderId="0" xfId="0" applyNumberFormat="1" applyFill="1" applyAlignment="1">
      <alignment/>
    </xf>
    <xf numFmtId="0" fontId="0" fillId="0" borderId="20" xfId="0" applyBorder="1" applyAlignment="1">
      <alignment/>
    </xf>
    <xf numFmtId="0" fontId="7" fillId="42" borderId="10" xfId="0" applyFont="1" applyFill="1" applyBorder="1" applyAlignment="1">
      <alignment horizontal="left" vertical="center"/>
    </xf>
    <xf numFmtId="38" fontId="7" fillId="42" borderId="10" xfId="0" applyNumberFormat="1" applyFont="1" applyFill="1" applyBorder="1" applyAlignment="1">
      <alignment/>
    </xf>
    <xf numFmtId="38" fontId="7" fillId="42" borderId="10" xfId="49" applyNumberFormat="1" applyFont="1" applyFill="1" applyBorder="1" applyAlignment="1">
      <alignment horizontal="center"/>
    </xf>
    <xf numFmtId="38" fontId="7" fillId="42" borderId="10" xfId="49" applyNumberFormat="1" applyFont="1" applyFill="1" applyBorder="1" applyAlignment="1">
      <alignment/>
    </xf>
    <xf numFmtId="0" fontId="0" fillId="0" borderId="0" xfId="0" applyAlignment="1">
      <alignment horizontal="center"/>
    </xf>
    <xf numFmtId="0" fontId="0" fillId="0" borderId="10" xfId="0" applyBorder="1" applyAlignment="1">
      <alignment horizontal="center" vertical="center"/>
    </xf>
    <xf numFmtId="38" fontId="0" fillId="0" borderId="10" xfId="49" applyFont="1" applyBorder="1" applyAlignment="1">
      <alignment horizontal="center" vertical="center"/>
    </xf>
    <xf numFmtId="38" fontId="0" fillId="0" borderId="0" xfId="49" applyFont="1" applyAlignment="1">
      <alignment horizontal="center"/>
    </xf>
    <xf numFmtId="38" fontId="0" fillId="0" borderId="0" xfId="49" applyFont="1" applyAlignment="1">
      <alignment horizontal="right" vertical="center"/>
    </xf>
    <xf numFmtId="0" fontId="0" fillId="0" borderId="0" xfId="0" applyAlignment="1">
      <alignment/>
    </xf>
    <xf numFmtId="0" fontId="72" fillId="0" borderId="0" xfId="0" applyFont="1" applyAlignment="1">
      <alignment/>
    </xf>
    <xf numFmtId="38" fontId="0" fillId="0" borderId="0" xfId="0" applyNumberFormat="1" applyAlignment="1">
      <alignment/>
    </xf>
    <xf numFmtId="38" fontId="0" fillId="0" borderId="0" xfId="49" applyFont="1" applyAlignment="1">
      <alignment/>
    </xf>
    <xf numFmtId="56" fontId="0" fillId="0" borderId="11" xfId="0" applyNumberFormat="1" applyFill="1" applyBorder="1" applyAlignment="1">
      <alignment/>
    </xf>
    <xf numFmtId="0" fontId="0" fillId="0" borderId="0" xfId="0" applyFill="1" applyAlignment="1">
      <alignment/>
    </xf>
    <xf numFmtId="38" fontId="0" fillId="0" borderId="0" xfId="49" applyFont="1" applyFill="1" applyAlignment="1">
      <alignment/>
    </xf>
    <xf numFmtId="56" fontId="0" fillId="0" borderId="11" xfId="0" applyNumberFormat="1" applyFill="1" applyBorder="1" applyAlignment="1">
      <alignment horizontal="left"/>
    </xf>
    <xf numFmtId="0" fontId="0" fillId="41" borderId="10" xfId="0" applyFill="1" applyBorder="1" applyAlignment="1">
      <alignment/>
    </xf>
    <xf numFmtId="3" fontId="15" fillId="7" borderId="10" xfId="0" applyNumberFormat="1" applyFont="1" applyFill="1" applyBorder="1" applyAlignment="1">
      <alignment horizontal="left" vertical="center"/>
    </xf>
    <xf numFmtId="179" fontId="0" fillId="7" borderId="10" xfId="0" applyNumberFormat="1" applyFill="1" applyBorder="1" applyAlignment="1">
      <alignment/>
    </xf>
    <xf numFmtId="0" fontId="0" fillId="41" borderId="10" xfId="0" applyFill="1" applyBorder="1" applyAlignment="1">
      <alignment/>
    </xf>
    <xf numFmtId="56" fontId="0" fillId="41" borderId="11" xfId="0" applyNumberFormat="1" applyFill="1" applyBorder="1" applyAlignment="1">
      <alignment/>
    </xf>
    <xf numFmtId="56" fontId="0" fillId="41" borderId="10" xfId="0" applyNumberFormat="1" applyFill="1" applyBorder="1" applyAlignment="1">
      <alignment/>
    </xf>
    <xf numFmtId="38" fontId="0" fillId="41" borderId="10" xfId="49" applyFont="1" applyFill="1" applyBorder="1" applyAlignment="1">
      <alignment/>
    </xf>
    <xf numFmtId="0" fontId="0" fillId="41" borderId="10" xfId="0" applyFill="1" applyBorder="1" applyAlignment="1">
      <alignment vertical="center"/>
    </xf>
    <xf numFmtId="38" fontId="0" fillId="41" borderId="10" xfId="49" applyFont="1" applyFill="1" applyBorder="1" applyAlignment="1">
      <alignment vertical="center"/>
    </xf>
    <xf numFmtId="38" fontId="0" fillId="0" borderId="10" xfId="49" applyFont="1" applyFill="1" applyBorder="1" applyAlignment="1">
      <alignment vertical="center"/>
    </xf>
    <xf numFmtId="38" fontId="0" fillId="41" borderId="10" xfId="49" applyFont="1" applyFill="1" applyBorder="1" applyAlignment="1">
      <alignment/>
    </xf>
    <xf numFmtId="0" fontId="73" fillId="43" borderId="0" xfId="0" applyFont="1" applyFill="1" applyAlignment="1">
      <alignment/>
    </xf>
    <xf numFmtId="38" fontId="24" fillId="0" borderId="10" xfId="49" applyFont="1" applyBorder="1" applyAlignment="1">
      <alignment horizontal="center" vertical="center" shrinkToFit="1"/>
    </xf>
    <xf numFmtId="40" fontId="0" fillId="41" borderId="10" xfId="49" applyNumberFormat="1" applyFont="1" applyFill="1" applyBorder="1" applyAlignment="1">
      <alignment vertical="center"/>
    </xf>
    <xf numFmtId="38" fontId="0" fillId="41" borderId="10" xfId="49" applyFont="1" applyFill="1" applyBorder="1" applyAlignment="1">
      <alignment vertical="center"/>
    </xf>
    <xf numFmtId="40" fontId="0" fillId="41" borderId="10" xfId="49" applyNumberFormat="1" applyFont="1" applyFill="1" applyBorder="1" applyAlignment="1">
      <alignment vertical="center"/>
    </xf>
    <xf numFmtId="0" fontId="74" fillId="0" borderId="0" xfId="0" applyFont="1" applyAlignment="1">
      <alignment/>
    </xf>
    <xf numFmtId="0" fontId="75" fillId="41" borderId="10" xfId="0" applyFont="1" applyFill="1" applyBorder="1" applyAlignment="1">
      <alignment vertical="center"/>
    </xf>
    <xf numFmtId="38" fontId="0" fillId="41" borderId="10" xfId="49" applyFont="1" applyFill="1" applyBorder="1" applyAlignment="1">
      <alignment/>
    </xf>
    <xf numFmtId="0" fontId="26" fillId="44" borderId="0" xfId="0" applyFont="1" applyFill="1" applyAlignment="1">
      <alignment/>
    </xf>
    <xf numFmtId="0" fontId="0" fillId="44" borderId="0" xfId="0" applyFill="1" applyAlignment="1">
      <alignment/>
    </xf>
    <xf numFmtId="0" fontId="0" fillId="44" borderId="0" xfId="0" applyFill="1" applyAlignment="1">
      <alignment horizontal="left"/>
    </xf>
    <xf numFmtId="0" fontId="7" fillId="0" borderId="27" xfId="0" applyFont="1" applyFill="1" applyBorder="1" applyAlignment="1">
      <alignment wrapText="1"/>
    </xf>
    <xf numFmtId="0" fontId="7" fillId="0" borderId="28" xfId="0" applyFont="1" applyFill="1" applyBorder="1" applyAlignment="1">
      <alignment wrapText="1"/>
    </xf>
    <xf numFmtId="0" fontId="7" fillId="0" borderId="29" xfId="0" applyFont="1" applyFill="1" applyBorder="1" applyAlignment="1">
      <alignment wrapText="1"/>
    </xf>
    <xf numFmtId="38" fontId="0" fillId="33" borderId="21" xfId="49" applyFill="1" applyBorder="1" applyAlignment="1">
      <alignment/>
    </xf>
    <xf numFmtId="38" fontId="0" fillId="33" borderId="24" xfId="49" applyFont="1" applyFill="1" applyBorder="1" applyAlignment="1">
      <alignment/>
    </xf>
    <xf numFmtId="38" fontId="0" fillId="33" borderId="10" xfId="0" applyNumberFormat="1" applyFill="1" applyBorder="1" applyAlignment="1">
      <alignment/>
    </xf>
    <xf numFmtId="0" fontId="0" fillId="33" borderId="10" xfId="0" applyFill="1" applyBorder="1" applyAlignment="1">
      <alignment/>
    </xf>
    <xf numFmtId="38" fontId="0" fillId="33" borderId="12" xfId="49" applyFill="1" applyBorder="1" applyAlignment="1">
      <alignment/>
    </xf>
    <xf numFmtId="38" fontId="0" fillId="33" borderId="14" xfId="49" applyFont="1" applyFill="1" applyBorder="1" applyAlignment="1">
      <alignment/>
    </xf>
    <xf numFmtId="0" fontId="0" fillId="33" borderId="11" xfId="0" applyFill="1" applyBorder="1" applyAlignment="1">
      <alignment horizontal="center" vertical="center" wrapText="1"/>
    </xf>
    <xf numFmtId="0" fontId="0" fillId="33" borderId="20" xfId="0" applyFill="1" applyBorder="1" applyAlignment="1">
      <alignment horizontal="center" vertical="center" wrapText="1"/>
    </xf>
    <xf numFmtId="38" fontId="0" fillId="33" borderId="24" xfId="49" applyFill="1" applyBorder="1" applyAlignment="1">
      <alignment/>
    </xf>
    <xf numFmtId="38" fontId="0" fillId="33" borderId="25" xfId="49" applyFont="1" applyFill="1" applyBorder="1" applyAlignment="1">
      <alignment/>
    </xf>
    <xf numFmtId="38" fontId="0" fillId="33" borderId="13" xfId="49" applyFont="1" applyFill="1" applyBorder="1" applyAlignment="1">
      <alignment/>
    </xf>
    <xf numFmtId="0" fontId="0" fillId="33" borderId="10" xfId="0" applyFill="1" applyBorder="1" applyAlignment="1">
      <alignment horizontal="center" vertical="center" wrapText="1"/>
    </xf>
    <xf numFmtId="38" fontId="0" fillId="33" borderId="10" xfId="49" applyFill="1" applyBorder="1" applyAlignment="1">
      <alignment/>
    </xf>
    <xf numFmtId="0" fontId="0" fillId="33" borderId="11" xfId="0" applyFill="1" applyBorder="1" applyAlignment="1">
      <alignment horizontal="center" vertical="center"/>
    </xf>
    <xf numFmtId="0" fontId="0" fillId="33" borderId="20" xfId="0" applyFill="1" applyBorder="1" applyAlignment="1">
      <alignment horizontal="center" vertical="center"/>
    </xf>
    <xf numFmtId="38" fontId="4" fillId="33" borderId="15" xfId="49" applyFont="1" applyFill="1" applyBorder="1" applyAlignment="1">
      <alignment vertical="center"/>
    </xf>
    <xf numFmtId="38" fontId="4" fillId="33" borderId="19" xfId="49" applyFont="1" applyFill="1" applyBorder="1" applyAlignment="1">
      <alignment vertical="center"/>
    </xf>
    <xf numFmtId="177" fontId="4" fillId="0" borderId="15" xfId="0" applyNumberFormat="1" applyFont="1" applyFill="1" applyBorder="1" applyAlignment="1">
      <alignment vertical="center"/>
    </xf>
    <xf numFmtId="177" fontId="4" fillId="0" borderId="19" xfId="0" applyNumberFormat="1" applyFont="1" applyFill="1" applyBorder="1" applyAlignment="1">
      <alignment vertical="center"/>
    </xf>
    <xf numFmtId="38" fontId="0" fillId="33" borderId="23" xfId="49" applyFill="1" applyBorder="1" applyAlignment="1">
      <alignment/>
    </xf>
    <xf numFmtId="38" fontId="0" fillId="33" borderId="20" xfId="49" applyFont="1" applyFill="1" applyBorder="1" applyAlignment="1">
      <alignment/>
    </xf>
    <xf numFmtId="0" fontId="0" fillId="33" borderId="20" xfId="0" applyFill="1" applyBorder="1" applyAlignment="1">
      <alignment/>
    </xf>
    <xf numFmtId="38" fontId="0" fillId="33" borderId="11" xfId="49" applyFill="1" applyBorder="1" applyAlignment="1">
      <alignment/>
    </xf>
    <xf numFmtId="10" fontId="7" fillId="34" borderId="27" xfId="42" applyNumberFormat="1" applyFont="1" applyFill="1" applyBorder="1" applyAlignment="1">
      <alignment horizontal="center"/>
    </xf>
    <xf numFmtId="10" fontId="7" fillId="34" borderId="29" xfId="42" applyNumberFormat="1" applyFont="1" applyFill="1" applyBorder="1" applyAlignment="1">
      <alignment horizontal="center"/>
    </xf>
    <xf numFmtId="0" fontId="0" fillId="33" borderId="23" xfId="0" applyFill="1" applyBorder="1" applyAlignment="1">
      <alignment horizontal="center" vertical="center" wrapText="1"/>
    </xf>
    <xf numFmtId="38" fontId="0" fillId="33" borderId="23" xfId="49" applyFont="1" applyFill="1" applyBorder="1" applyAlignment="1">
      <alignment/>
    </xf>
    <xf numFmtId="177" fontId="4" fillId="0" borderId="18" xfId="0" applyNumberFormat="1" applyFont="1" applyFill="1" applyBorder="1" applyAlignment="1">
      <alignment vertical="center"/>
    </xf>
    <xf numFmtId="38" fontId="4" fillId="33" borderId="18" xfId="49" applyFont="1" applyFill="1" applyBorder="1" applyAlignment="1">
      <alignment vertical="center"/>
    </xf>
    <xf numFmtId="38" fontId="0" fillId="33" borderId="20" xfId="49" applyFill="1" applyBorder="1" applyAlignment="1">
      <alignment/>
    </xf>
    <xf numFmtId="0" fontId="10" fillId="33" borderId="11" xfId="0" applyFont="1" applyFill="1" applyBorder="1" applyAlignment="1">
      <alignment vertical="top" wrapText="1"/>
    </xf>
    <xf numFmtId="0" fontId="10" fillId="33" borderId="23" xfId="0" applyFont="1" applyFill="1" applyBorder="1" applyAlignment="1">
      <alignment vertical="top" wrapText="1"/>
    </xf>
    <xf numFmtId="0" fontId="0" fillId="33" borderId="11" xfId="0" applyFill="1" applyBorder="1" applyAlignment="1">
      <alignment/>
    </xf>
    <xf numFmtId="38" fontId="0" fillId="33" borderId="13" xfId="49" applyFill="1" applyBorder="1" applyAlignment="1">
      <alignment/>
    </xf>
    <xf numFmtId="38" fontId="0" fillId="33" borderId="25" xfId="49" applyFill="1" applyBorder="1" applyAlignment="1">
      <alignment/>
    </xf>
    <xf numFmtId="38" fontId="4" fillId="34" borderId="21" xfId="49" applyFont="1" applyFill="1" applyBorder="1" applyAlignment="1">
      <alignment/>
    </xf>
    <xf numFmtId="38" fontId="4" fillId="34" borderId="25" xfId="49" applyFont="1" applyFill="1" applyBorder="1" applyAlignment="1">
      <alignment/>
    </xf>
    <xf numFmtId="177" fontId="4" fillId="34" borderId="15" xfId="0" applyNumberFormat="1" applyFont="1" applyFill="1" applyBorder="1" applyAlignment="1">
      <alignment vertical="center"/>
    </xf>
    <xf numFmtId="177" fontId="4" fillId="34" borderId="19" xfId="0" applyNumberFormat="1" applyFont="1" applyFill="1" applyBorder="1" applyAlignment="1">
      <alignment vertical="center"/>
    </xf>
    <xf numFmtId="38" fontId="4" fillId="34" borderId="15" xfId="49" applyFont="1" applyFill="1" applyBorder="1" applyAlignment="1">
      <alignment vertical="center"/>
    </xf>
    <xf numFmtId="38" fontId="4" fillId="34" borderId="19" xfId="49" applyFont="1" applyFill="1" applyBorder="1" applyAlignment="1">
      <alignment vertical="center"/>
    </xf>
    <xf numFmtId="38" fontId="4" fillId="34" borderId="12" xfId="49" applyFont="1" applyFill="1" applyBorder="1" applyAlignment="1">
      <alignment/>
    </xf>
    <xf numFmtId="38" fontId="4" fillId="34" borderId="13" xfId="49" applyFont="1" applyFill="1" applyBorder="1" applyAlignment="1">
      <alignment/>
    </xf>
    <xf numFmtId="38" fontId="4" fillId="34" borderId="11" xfId="49" applyFont="1" applyFill="1" applyBorder="1" applyAlignment="1">
      <alignment/>
    </xf>
    <xf numFmtId="38" fontId="4" fillId="34" borderId="20" xfId="49" applyFont="1" applyFill="1" applyBorder="1" applyAlignment="1">
      <alignment/>
    </xf>
    <xf numFmtId="0" fontId="4" fillId="34" borderId="11" xfId="0" applyFont="1" applyFill="1" applyBorder="1" applyAlignment="1">
      <alignment horizontal="center" vertical="center" wrapText="1"/>
    </xf>
    <xf numFmtId="0" fontId="4" fillId="34" borderId="20" xfId="0" applyFont="1" applyFill="1" applyBorder="1" applyAlignment="1">
      <alignment/>
    </xf>
    <xf numFmtId="40" fontId="4" fillId="34" borderId="15" xfId="49" applyNumberFormat="1" applyFont="1" applyFill="1" applyBorder="1" applyAlignment="1">
      <alignment vertical="center"/>
    </xf>
    <xf numFmtId="40" fontId="4" fillId="34" borderId="19" xfId="49" applyNumberFormat="1" applyFont="1" applyFill="1" applyBorder="1" applyAlignment="1">
      <alignment vertical="center"/>
    </xf>
    <xf numFmtId="40" fontId="4" fillId="34" borderId="18" xfId="49" applyNumberFormat="1" applyFont="1" applyFill="1" applyBorder="1" applyAlignment="1">
      <alignment vertical="center"/>
    </xf>
    <xf numFmtId="40" fontId="4" fillId="0" borderId="19" xfId="49" applyNumberFormat="1" applyFont="1" applyFill="1" applyBorder="1" applyAlignment="1">
      <alignment horizontal="center" vertical="center"/>
    </xf>
    <xf numFmtId="40" fontId="4" fillId="0" borderId="18" xfId="49" applyNumberFormat="1" applyFont="1" applyFill="1" applyBorder="1" applyAlignment="1">
      <alignment horizontal="center" vertical="center"/>
    </xf>
    <xf numFmtId="38" fontId="4" fillId="33" borderId="10" xfId="49" applyFont="1" applyFill="1" applyBorder="1" applyAlignment="1">
      <alignment/>
    </xf>
    <xf numFmtId="0" fontId="4" fillId="33" borderId="10" xfId="0" applyFont="1" applyFill="1" applyBorder="1" applyAlignment="1">
      <alignment/>
    </xf>
    <xf numFmtId="38" fontId="4" fillId="33" borderId="10" xfId="0" applyNumberFormat="1" applyFont="1" applyFill="1" applyBorder="1" applyAlignment="1">
      <alignment/>
    </xf>
    <xf numFmtId="0" fontId="4" fillId="33" borderId="11" xfId="0" applyFont="1" applyFill="1" applyBorder="1" applyAlignment="1">
      <alignment horizontal="center" vertical="center" wrapText="1"/>
    </xf>
    <xf numFmtId="0" fontId="4" fillId="33" borderId="20" xfId="0" applyFont="1" applyFill="1" applyBorder="1" applyAlignment="1">
      <alignment horizontal="center" vertical="center" wrapText="1"/>
    </xf>
    <xf numFmtId="0" fontId="22" fillId="0" borderId="15" xfId="0" applyFont="1" applyFill="1" applyBorder="1" applyAlignment="1">
      <alignment vertical="center" shrinkToFit="1"/>
    </xf>
    <xf numFmtId="0" fontId="22" fillId="0" borderId="18" xfId="0" applyFont="1" applyFill="1" applyBorder="1" applyAlignment="1">
      <alignment vertical="center" shrinkToFit="1"/>
    </xf>
    <xf numFmtId="0" fontId="22" fillId="0" borderId="30" xfId="0" applyFont="1" applyFill="1" applyBorder="1" applyAlignment="1">
      <alignment horizontal="center" vertical="center" wrapText="1" shrinkToFit="1"/>
    </xf>
    <xf numFmtId="0" fontId="22" fillId="0" borderId="31" xfId="0" applyFont="1" applyFill="1" applyBorder="1" applyAlignment="1">
      <alignment horizontal="center" vertical="center" wrapText="1" shrinkToFit="1"/>
    </xf>
    <xf numFmtId="0" fontId="22" fillId="0" borderId="32" xfId="0" applyFont="1" applyFill="1" applyBorder="1" applyAlignment="1">
      <alignment horizontal="center" vertical="center" shrinkToFit="1"/>
    </xf>
    <xf numFmtId="0" fontId="22" fillId="0" borderId="33" xfId="0" applyFont="1" applyFill="1" applyBorder="1" applyAlignment="1">
      <alignment horizontal="center" vertical="center" shrinkToFit="1"/>
    </xf>
    <xf numFmtId="0" fontId="22" fillId="34" borderId="12" xfId="0" applyFont="1" applyFill="1" applyBorder="1" applyAlignment="1">
      <alignment horizontal="center"/>
    </xf>
    <xf numFmtId="0" fontId="22" fillId="34" borderId="16" xfId="0" applyFont="1" applyFill="1" applyBorder="1" applyAlignment="1">
      <alignment horizontal="center"/>
    </xf>
    <xf numFmtId="0" fontId="22" fillId="0" borderId="13" xfId="0" applyFont="1" applyFill="1" applyBorder="1" applyAlignment="1">
      <alignment/>
    </xf>
    <xf numFmtId="0" fontId="22" fillId="0" borderId="25" xfId="0" applyFont="1" applyFill="1" applyBorder="1" applyAlignment="1">
      <alignment/>
    </xf>
    <xf numFmtId="0" fontId="22" fillId="0" borderId="15" xfId="0" applyFont="1" applyFill="1" applyBorder="1" applyAlignment="1">
      <alignment horizontal="center" vertical="center" shrinkToFit="1"/>
    </xf>
    <xf numFmtId="0" fontId="22" fillId="0" borderId="18" xfId="0" applyFont="1" applyFill="1" applyBorder="1" applyAlignment="1">
      <alignment horizontal="center" vertical="center" shrinkToFi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_調整16"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0245"/>
          <c:w val="0.86525"/>
          <c:h val="0.9695"/>
        </c:manualLayout>
      </c:layout>
      <c:barChart>
        <c:barDir val="bar"/>
        <c:grouping val="stacked"/>
        <c:varyColors val="0"/>
        <c:ser>
          <c:idx val="0"/>
          <c:order val="0"/>
          <c:tx>
            <c:strRef>
              <c:f>'合計表'!$D$5</c:f>
              <c:strCache>
                <c:ptCount val="1"/>
                <c:pt idx="0">
                  <c:v>需要増減</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'合計表'!$B$6:$B$20</c:f>
              <c:strCache/>
            </c:strRef>
          </c:cat>
          <c:val>
            <c:numRef>
              <c:f>'合計表'!$D$6:$D$20</c:f>
              <c:numCache/>
            </c:numRef>
          </c:val>
        </c:ser>
        <c:ser>
          <c:idx val="1"/>
          <c:order val="1"/>
          <c:tx>
            <c:strRef>
              <c:f>'合計表'!$E$5</c:f>
              <c:strCache>
                <c:ptCount val="1"/>
                <c:pt idx="0">
                  <c:v>生産増減</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'合計表'!$B$6:$B$20</c:f>
              <c:strCache/>
            </c:strRef>
          </c:cat>
          <c:val>
            <c:numRef>
              <c:f>'合計表'!$E$6:$E$20</c:f>
              <c:numCache/>
            </c:numRef>
          </c:val>
        </c:ser>
        <c:ser>
          <c:idx val="2"/>
          <c:order val="2"/>
          <c:tx>
            <c:strRef>
              <c:f>'合計表'!$F$5</c:f>
              <c:strCache>
                <c:ptCount val="1"/>
                <c:pt idx="0">
                  <c:v>所得増減</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'合計表'!$B$6:$B$20</c:f>
              <c:strCache/>
            </c:strRef>
          </c:cat>
          <c:val>
            <c:numRef>
              <c:f>'合計表'!$F$6:$F$20</c:f>
              <c:numCache/>
            </c:numRef>
          </c:val>
        </c:ser>
        <c:overlap val="100"/>
        <c:axId val="47659930"/>
        <c:axId val="26286187"/>
      </c:barChart>
      <c:catAx>
        <c:axId val="47659930"/>
        <c:scaling>
          <c:orientation val="minMax"/>
        </c:scaling>
        <c:axPos val="l"/>
        <c:delete val="0"/>
        <c:numFmt formatCode="General" sourceLinked="1"/>
        <c:majorTickMark val="out"/>
        <c:minorTickMark val="none"/>
        <c:tickLblPos val="nextTo"/>
        <c:spPr>
          <a:ln w="3175">
            <a:solidFill>
              <a:srgbClr val="808080"/>
            </a:solidFill>
          </a:ln>
        </c:spPr>
        <c:crossAx val="26286187"/>
        <c:crosses val="autoZero"/>
        <c:auto val="1"/>
        <c:lblOffset val="100"/>
        <c:tickLblSkip val="1"/>
        <c:noMultiLvlLbl val="0"/>
      </c:catAx>
      <c:valAx>
        <c:axId val="26286187"/>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7659930"/>
        <c:crossesAt val="1"/>
        <c:crossBetween val="between"/>
        <c:dispUnits/>
      </c:valAx>
      <c:spPr>
        <a:solidFill>
          <a:srgbClr val="FFFFFF"/>
        </a:solidFill>
        <a:ln w="3175">
          <a:noFill/>
        </a:ln>
      </c:spPr>
    </c:plotArea>
    <c:legend>
      <c:legendPos val="r"/>
      <c:layout>
        <c:manualLayout>
          <c:xMode val="edge"/>
          <c:yMode val="edge"/>
          <c:x val="0.879"/>
          <c:y val="0.39525"/>
          <c:w val="0.11025"/>
          <c:h val="0.202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5"/>
          <c:y val="0.026"/>
          <c:w val="0.8585"/>
          <c:h val="0.9665"/>
        </c:manualLayout>
      </c:layout>
      <c:barChart>
        <c:barDir val="bar"/>
        <c:grouping val="stacked"/>
        <c:varyColors val="0"/>
        <c:ser>
          <c:idx val="0"/>
          <c:order val="0"/>
          <c:tx>
            <c:strRef>
              <c:f>'合計表'!$D$26</c:f>
              <c:strCache>
                <c:ptCount val="1"/>
                <c:pt idx="0">
                  <c:v>需要増減</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'合計表'!$B$27:$B$41</c:f>
              <c:strCache/>
            </c:strRef>
          </c:cat>
          <c:val>
            <c:numRef>
              <c:f>'合計表'!$D$27:$D$41</c:f>
              <c:numCache/>
            </c:numRef>
          </c:val>
        </c:ser>
        <c:ser>
          <c:idx val="1"/>
          <c:order val="1"/>
          <c:tx>
            <c:strRef>
              <c:f>'合計表'!$E$26</c:f>
              <c:strCache>
                <c:ptCount val="1"/>
                <c:pt idx="0">
                  <c:v>生産増減</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'合計表'!$B$27:$B$41</c:f>
              <c:strCache/>
            </c:strRef>
          </c:cat>
          <c:val>
            <c:numRef>
              <c:f>'合計表'!$E$27:$E$41</c:f>
              <c:numCache/>
            </c:numRef>
          </c:val>
        </c:ser>
        <c:ser>
          <c:idx val="2"/>
          <c:order val="2"/>
          <c:tx>
            <c:strRef>
              <c:f>'合計表'!$F$26</c:f>
              <c:strCache>
                <c:ptCount val="1"/>
                <c:pt idx="0">
                  <c:v>所得増減</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'合計表'!$B$27:$B$41</c:f>
              <c:strCache/>
            </c:strRef>
          </c:cat>
          <c:val>
            <c:numRef>
              <c:f>'合計表'!$F$27:$F$41</c:f>
              <c:numCache/>
            </c:numRef>
          </c:val>
        </c:ser>
        <c:overlap val="100"/>
        <c:axId val="35249092"/>
        <c:axId val="48806373"/>
      </c:barChart>
      <c:catAx>
        <c:axId val="35249092"/>
        <c:scaling>
          <c:orientation val="minMax"/>
        </c:scaling>
        <c:axPos val="l"/>
        <c:delete val="0"/>
        <c:numFmt formatCode="General" sourceLinked="1"/>
        <c:majorTickMark val="out"/>
        <c:minorTickMark val="none"/>
        <c:tickLblPos val="nextTo"/>
        <c:spPr>
          <a:ln w="3175">
            <a:solidFill>
              <a:srgbClr val="808080"/>
            </a:solidFill>
          </a:ln>
        </c:spPr>
        <c:crossAx val="48806373"/>
        <c:crosses val="autoZero"/>
        <c:auto val="1"/>
        <c:lblOffset val="100"/>
        <c:tickLblSkip val="1"/>
        <c:noMultiLvlLbl val="0"/>
      </c:catAx>
      <c:valAx>
        <c:axId val="48806373"/>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5249092"/>
        <c:crossesAt val="1"/>
        <c:crossBetween val="between"/>
        <c:dispUnits/>
      </c:valAx>
      <c:spPr>
        <a:solidFill>
          <a:srgbClr val="FFFFFF"/>
        </a:solidFill>
        <a:ln w="3175">
          <a:noFill/>
        </a:ln>
      </c:spPr>
    </c:plotArea>
    <c:legend>
      <c:legendPos val="r"/>
      <c:layout>
        <c:manualLayout>
          <c:xMode val="edge"/>
          <c:yMode val="edge"/>
          <c:x val="0.87225"/>
          <c:y val="0.39825"/>
          <c:w val="0.11525"/>
          <c:h val="0.199"/>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
          <c:y val="0.0075"/>
          <c:w val="0.861"/>
          <c:h val="0.969"/>
        </c:manualLayout>
      </c:layout>
      <c:barChart>
        <c:barDir val="bar"/>
        <c:grouping val="stacked"/>
        <c:varyColors val="0"/>
        <c:ser>
          <c:idx val="0"/>
          <c:order val="0"/>
          <c:tx>
            <c:strRef>
              <c:f>'合計表'!$D$52</c:f>
              <c:strCache>
                <c:ptCount val="1"/>
                <c:pt idx="0">
                  <c:v>需要増減</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'合計表'!$B$53:$B$67</c:f>
              <c:strCache/>
            </c:strRef>
          </c:cat>
          <c:val>
            <c:numRef>
              <c:f>'合計表'!$D$53:$D$67</c:f>
              <c:numCache/>
            </c:numRef>
          </c:val>
        </c:ser>
        <c:ser>
          <c:idx val="1"/>
          <c:order val="1"/>
          <c:tx>
            <c:strRef>
              <c:f>'合計表'!$E$52</c:f>
              <c:strCache>
                <c:ptCount val="1"/>
                <c:pt idx="0">
                  <c:v>生産増減</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'合計表'!$B$53:$B$67</c:f>
              <c:strCache/>
            </c:strRef>
          </c:cat>
          <c:val>
            <c:numRef>
              <c:f>'合計表'!$E$53:$E$67</c:f>
              <c:numCache/>
            </c:numRef>
          </c:val>
        </c:ser>
        <c:ser>
          <c:idx val="2"/>
          <c:order val="2"/>
          <c:tx>
            <c:strRef>
              <c:f>'合計表'!$F$52</c:f>
              <c:strCache>
                <c:ptCount val="1"/>
                <c:pt idx="0">
                  <c:v>所得増減</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'合計表'!$B$53:$B$67</c:f>
              <c:strCache/>
            </c:strRef>
          </c:cat>
          <c:val>
            <c:numRef>
              <c:f>'合計表'!$F$53:$F$67</c:f>
              <c:numCache/>
            </c:numRef>
          </c:val>
        </c:ser>
        <c:overlap val="100"/>
        <c:axId val="36604174"/>
        <c:axId val="61002111"/>
      </c:barChart>
      <c:catAx>
        <c:axId val="36604174"/>
        <c:scaling>
          <c:orientation val="minMax"/>
        </c:scaling>
        <c:axPos val="l"/>
        <c:delete val="0"/>
        <c:numFmt formatCode="General" sourceLinked="1"/>
        <c:majorTickMark val="out"/>
        <c:minorTickMark val="none"/>
        <c:tickLblPos val="nextTo"/>
        <c:spPr>
          <a:ln w="3175">
            <a:solidFill>
              <a:srgbClr val="808080"/>
            </a:solidFill>
          </a:ln>
        </c:spPr>
        <c:crossAx val="61002111"/>
        <c:crosses val="autoZero"/>
        <c:auto val="1"/>
        <c:lblOffset val="100"/>
        <c:tickLblSkip val="1"/>
        <c:noMultiLvlLbl val="0"/>
      </c:catAx>
      <c:valAx>
        <c:axId val="61002111"/>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6604174"/>
        <c:crossesAt val="1"/>
        <c:crossBetween val="between"/>
        <c:dispUnits/>
      </c:valAx>
      <c:spPr>
        <a:solidFill>
          <a:srgbClr val="FFFFFF"/>
        </a:solidFill>
        <a:ln w="3175">
          <a:noFill/>
        </a:ln>
      </c:spPr>
    </c:plotArea>
    <c:legend>
      <c:legendPos val="r"/>
      <c:layout>
        <c:manualLayout>
          <c:xMode val="edge"/>
          <c:yMode val="edge"/>
          <c:x val="0.879"/>
          <c:y val="0.37825"/>
          <c:w val="0.11025"/>
          <c:h val="0.230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161925</xdr:colOff>
      <xdr:row>4</xdr:row>
      <xdr:rowOff>76200</xdr:rowOff>
    </xdr:from>
    <xdr:to>
      <xdr:col>18</xdr:col>
      <xdr:colOff>590550</xdr:colOff>
      <xdr:row>22</xdr:row>
      <xdr:rowOff>9525</xdr:rowOff>
    </xdr:to>
    <xdr:graphicFrame>
      <xdr:nvGraphicFramePr>
        <xdr:cNvPr id="1" name="グラフ 6"/>
        <xdr:cNvGraphicFramePr/>
      </xdr:nvGraphicFramePr>
      <xdr:xfrm>
        <a:off x="11268075" y="828675"/>
        <a:ext cx="8086725" cy="3571875"/>
      </xdr:xfrm>
      <a:graphic>
        <a:graphicData uri="http://schemas.openxmlformats.org/drawingml/2006/chart">
          <c:chart xmlns:c="http://schemas.openxmlformats.org/drawingml/2006/chart" r:id="rId1"/>
        </a:graphicData>
      </a:graphic>
    </xdr:graphicFrame>
    <xdr:clientData/>
  </xdr:twoCellAnchor>
  <xdr:twoCellAnchor>
    <xdr:from>
      <xdr:col>8</xdr:col>
      <xdr:colOff>295275</xdr:colOff>
      <xdr:row>23</xdr:row>
      <xdr:rowOff>123825</xdr:rowOff>
    </xdr:from>
    <xdr:to>
      <xdr:col>18</xdr:col>
      <xdr:colOff>381000</xdr:colOff>
      <xdr:row>44</xdr:row>
      <xdr:rowOff>85725</xdr:rowOff>
    </xdr:to>
    <xdr:graphicFrame>
      <xdr:nvGraphicFramePr>
        <xdr:cNvPr id="2" name="グラフ 7"/>
        <xdr:cNvGraphicFramePr/>
      </xdr:nvGraphicFramePr>
      <xdr:xfrm>
        <a:off x="11401425" y="4667250"/>
        <a:ext cx="7743825" cy="3648075"/>
      </xdr:xfrm>
      <a:graphic>
        <a:graphicData uri="http://schemas.openxmlformats.org/drawingml/2006/chart">
          <c:chart xmlns:c="http://schemas.openxmlformats.org/drawingml/2006/chart" r:id="rId2"/>
        </a:graphicData>
      </a:graphic>
    </xdr:graphicFrame>
    <xdr:clientData/>
  </xdr:twoCellAnchor>
  <xdr:twoCellAnchor>
    <xdr:from>
      <xdr:col>8</xdr:col>
      <xdr:colOff>161925</xdr:colOff>
      <xdr:row>51</xdr:row>
      <xdr:rowOff>76200</xdr:rowOff>
    </xdr:from>
    <xdr:to>
      <xdr:col>18</xdr:col>
      <xdr:colOff>590550</xdr:colOff>
      <xdr:row>68</xdr:row>
      <xdr:rowOff>9525</xdr:rowOff>
    </xdr:to>
    <xdr:graphicFrame>
      <xdr:nvGraphicFramePr>
        <xdr:cNvPr id="3" name="グラフ 6"/>
        <xdr:cNvGraphicFramePr/>
      </xdr:nvGraphicFramePr>
      <xdr:xfrm>
        <a:off x="11268075" y="9077325"/>
        <a:ext cx="8086725" cy="3171825"/>
      </xdr:xfrm>
      <a:graphic>
        <a:graphicData uri="http://schemas.openxmlformats.org/drawingml/2006/chart">
          <c:chart xmlns:c="http://schemas.openxmlformats.org/drawingml/2006/chart" r:id="rId3"/>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76200</xdr:colOff>
      <xdr:row>2</xdr:row>
      <xdr:rowOff>66675</xdr:rowOff>
    </xdr:from>
    <xdr:to>
      <xdr:col>14</xdr:col>
      <xdr:colOff>133350</xdr:colOff>
      <xdr:row>16</xdr:row>
      <xdr:rowOff>142875</xdr:rowOff>
    </xdr:to>
    <xdr:sp>
      <xdr:nvSpPr>
        <xdr:cNvPr id="1" name="右中かっこ 1"/>
        <xdr:cNvSpPr>
          <a:spLocks/>
        </xdr:cNvSpPr>
      </xdr:nvSpPr>
      <xdr:spPr>
        <a:xfrm>
          <a:off x="13896975" y="523875"/>
          <a:ext cx="742950" cy="2343150"/>
        </a:xfrm>
        <a:prstGeom prst="rightBrac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xdr:col>
      <xdr:colOff>1028700</xdr:colOff>
      <xdr:row>3</xdr:row>
      <xdr:rowOff>85725</xdr:rowOff>
    </xdr:from>
    <xdr:to>
      <xdr:col>9</xdr:col>
      <xdr:colOff>485775</xdr:colOff>
      <xdr:row>12</xdr:row>
      <xdr:rowOff>47625</xdr:rowOff>
    </xdr:to>
    <xdr:sp>
      <xdr:nvSpPr>
        <xdr:cNvPr id="2" name="テキスト ボックス 1"/>
        <xdr:cNvSpPr txBox="1">
          <a:spLocks noChangeArrowheads="1"/>
        </xdr:cNvSpPr>
      </xdr:nvSpPr>
      <xdr:spPr>
        <a:xfrm>
          <a:off x="1819275" y="704850"/>
          <a:ext cx="7143750" cy="1419225"/>
        </a:xfrm>
        <a:prstGeom prst="rect">
          <a:avLst/>
        </a:prstGeom>
        <a:solidFill>
          <a:srgbClr val="FDEADA"/>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〇右の「集計表」の</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を下の「入力表」に記載して数値を入力します。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〇</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100</a:t>
          </a:r>
          <a:r>
            <a:rPr lang="en-US" cap="none" sz="1100" b="0" i="0" u="none" baseline="0">
              <a:solidFill>
                <a:srgbClr val="000000"/>
              </a:solidFill>
              <a:latin typeface="ＭＳ Ｐゴシック"/>
              <a:ea typeface="ＭＳ Ｐゴシック"/>
              <a:cs typeface="ＭＳ Ｐゴシック"/>
            </a:rPr>
            <a:t>」台は、何かを調達するとか買う、消費する場合とイメージしてください。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〇</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200</a:t>
          </a:r>
          <a:r>
            <a:rPr lang="en-US" cap="none" sz="1100" b="0" i="0" u="none" baseline="0">
              <a:solidFill>
                <a:srgbClr val="000000"/>
              </a:solidFill>
              <a:latin typeface="ＭＳ Ｐゴシック"/>
              <a:ea typeface="ＭＳ Ｐゴシック"/>
              <a:cs typeface="ＭＳ Ｐゴシック"/>
            </a:rPr>
            <a:t>」台は、「企業誘致」など「佐渡で何らかの生産が始まる」場合をイメージしてください。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〇</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301</a:t>
          </a:r>
          <a:r>
            <a:rPr lang="en-US" cap="none" sz="1100" b="0" i="0" u="none" baseline="0">
              <a:solidFill>
                <a:srgbClr val="000000"/>
              </a:solidFill>
              <a:latin typeface="ＭＳ Ｐゴシック"/>
              <a:ea typeface="ＭＳ Ｐゴシック"/>
              <a:cs typeface="ＭＳ Ｐゴシック"/>
            </a:rPr>
            <a:t>」は、「賃金を支払う」場合とイメージしてください。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〇具体的にどの番号を使うかは、どの産業の数値が増減するかで決めます。入力例を参考にしてみてください。</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68</xdr:row>
      <xdr:rowOff>47625</xdr:rowOff>
    </xdr:from>
    <xdr:to>
      <xdr:col>11</xdr:col>
      <xdr:colOff>57150</xdr:colOff>
      <xdr:row>88</xdr:row>
      <xdr:rowOff>66675</xdr:rowOff>
    </xdr:to>
    <xdr:sp>
      <xdr:nvSpPr>
        <xdr:cNvPr id="1" name="正方形/長方形 2"/>
        <xdr:cNvSpPr>
          <a:spLocks/>
        </xdr:cNvSpPr>
      </xdr:nvSpPr>
      <xdr:spPr>
        <a:xfrm>
          <a:off x="28575" y="9801225"/>
          <a:ext cx="10629900" cy="2857500"/>
        </a:xfrm>
        <a:prstGeom prst="rect">
          <a:avLst/>
        </a:prstGeom>
        <a:noFill/>
        <a:ln w="25400" cmpd="sng">
          <a:solidFill>
            <a:srgbClr val="9BBB59"/>
          </a:solidFill>
          <a:headEnd type="none"/>
          <a:tailEnd type="none"/>
        </a:ln>
      </xdr:spPr>
      <xdr:txBody>
        <a:bodyPr vertOverflow="clip" wrap="square" lIns="18288" tIns="0" rIns="0" bIns="0" anchor="ctr"/>
        <a:p>
          <a:pPr algn="l">
            <a:defRPr/>
          </a:pPr>
          <a:r>
            <a:rPr lang="en-US" cap="none" u="none" baseline="0">
              <a:latin typeface="ＭＳ ゴシック"/>
              <a:ea typeface="ＭＳ ゴシック"/>
              <a:cs typeface="ＭＳ ゴシック"/>
            </a:rPr>
            <a:t/>
          </a:r>
        </a:p>
      </xdr:txBody>
    </xdr:sp>
    <xdr:clientData/>
  </xdr:twoCellAnchor>
  <xdr:twoCellAnchor>
    <xdr:from>
      <xdr:col>0</xdr:col>
      <xdr:colOff>76200</xdr:colOff>
      <xdr:row>45</xdr:row>
      <xdr:rowOff>114300</xdr:rowOff>
    </xdr:from>
    <xdr:to>
      <xdr:col>11</xdr:col>
      <xdr:colOff>114300</xdr:colOff>
      <xdr:row>65</xdr:row>
      <xdr:rowOff>142875</xdr:rowOff>
    </xdr:to>
    <xdr:sp>
      <xdr:nvSpPr>
        <xdr:cNvPr id="2" name="正方形/長方形 3"/>
        <xdr:cNvSpPr>
          <a:spLocks/>
        </xdr:cNvSpPr>
      </xdr:nvSpPr>
      <xdr:spPr>
        <a:xfrm>
          <a:off x="76200" y="6572250"/>
          <a:ext cx="10639425" cy="2867025"/>
        </a:xfrm>
        <a:prstGeom prst="rect">
          <a:avLst/>
        </a:prstGeom>
        <a:noFill/>
        <a:ln w="25400" cmpd="sng">
          <a:solidFill>
            <a:srgbClr val="9BBB59"/>
          </a:solidFill>
          <a:headEnd type="none"/>
          <a:tailEnd type="none"/>
        </a:ln>
      </xdr:spPr>
      <xdr:txBody>
        <a:bodyPr vertOverflow="clip" wrap="square" lIns="18288" tIns="0" rIns="0" bIns="0" anchor="ctr"/>
        <a:p>
          <a:pPr algn="l">
            <a:defRPr/>
          </a:pPr>
          <a:r>
            <a:rPr lang="en-US" cap="none" u="none" baseline="0">
              <a:latin typeface="ＭＳ ゴシック"/>
              <a:ea typeface="ＭＳ ゴシック"/>
              <a:cs typeface="ＭＳ ゴシック"/>
            </a:rPr>
            <a:t/>
          </a:r>
        </a:p>
      </xdr:txBody>
    </xdr:sp>
    <xdr:clientData/>
  </xdr:twoCellAnchor>
  <xdr:twoCellAnchor>
    <xdr:from>
      <xdr:col>0</xdr:col>
      <xdr:colOff>76200</xdr:colOff>
      <xdr:row>22</xdr:row>
      <xdr:rowOff>114300</xdr:rowOff>
    </xdr:from>
    <xdr:to>
      <xdr:col>11</xdr:col>
      <xdr:colOff>114300</xdr:colOff>
      <xdr:row>42</xdr:row>
      <xdr:rowOff>133350</xdr:rowOff>
    </xdr:to>
    <xdr:sp>
      <xdr:nvSpPr>
        <xdr:cNvPr id="3" name="正方形/長方形 4"/>
        <xdr:cNvSpPr>
          <a:spLocks/>
        </xdr:cNvSpPr>
      </xdr:nvSpPr>
      <xdr:spPr>
        <a:xfrm>
          <a:off x="76200" y="3257550"/>
          <a:ext cx="10639425" cy="2876550"/>
        </a:xfrm>
        <a:prstGeom prst="rect">
          <a:avLst/>
        </a:prstGeom>
        <a:noFill/>
        <a:ln w="25400" cmpd="sng">
          <a:solidFill>
            <a:srgbClr val="9BBB59"/>
          </a:solidFill>
          <a:headEnd type="none"/>
          <a:tailEnd type="none"/>
        </a:ln>
      </xdr:spPr>
      <xdr:txBody>
        <a:bodyPr vertOverflow="clip" wrap="square" lIns="18288" tIns="0" rIns="0" bIns="0" anchor="ctr"/>
        <a:p>
          <a:pPr algn="l">
            <a:defRPr/>
          </a:pPr>
          <a:r>
            <a:rPr lang="en-US" cap="none" u="none" baseline="0">
              <a:latin typeface="ＭＳ ゴシック"/>
              <a:ea typeface="ＭＳ ゴシック"/>
              <a:cs typeface="ＭＳ ゴシック"/>
            </a:rPr>
            <a:t/>
          </a:r>
        </a:p>
      </xdr:txBody>
    </xdr:sp>
    <xdr:clientData/>
  </xdr:twoCellAnchor>
  <xdr:twoCellAnchor>
    <xdr:from>
      <xdr:col>0</xdr:col>
      <xdr:colOff>95250</xdr:colOff>
      <xdr:row>0</xdr:row>
      <xdr:rowOff>0</xdr:rowOff>
    </xdr:from>
    <xdr:to>
      <xdr:col>11</xdr:col>
      <xdr:colOff>133350</xdr:colOff>
      <xdr:row>20</xdr:row>
      <xdr:rowOff>19050</xdr:rowOff>
    </xdr:to>
    <xdr:sp>
      <xdr:nvSpPr>
        <xdr:cNvPr id="4" name="正方形/長方形 5"/>
        <xdr:cNvSpPr>
          <a:spLocks/>
        </xdr:cNvSpPr>
      </xdr:nvSpPr>
      <xdr:spPr>
        <a:xfrm>
          <a:off x="95250" y="0"/>
          <a:ext cx="10639425" cy="2857500"/>
        </a:xfrm>
        <a:prstGeom prst="rect">
          <a:avLst/>
        </a:prstGeom>
        <a:noFill/>
        <a:ln w="25400" cmpd="sng">
          <a:solidFill>
            <a:srgbClr val="9BBB59"/>
          </a:solidFill>
          <a:headEnd type="none"/>
          <a:tailEnd type="none"/>
        </a:ln>
      </xdr:spPr>
      <xdr:txBody>
        <a:bodyPr vertOverflow="clip" wrap="square" lIns="18288" tIns="0" rIns="0" bIns="0" anchor="ctr"/>
        <a:p>
          <a:pPr algn="l">
            <a:defRPr/>
          </a:pPr>
          <a:r>
            <a:rPr lang="en-US" cap="none" u="none" baseline="0">
              <a:latin typeface="ＭＳ ゴシック"/>
              <a:ea typeface="ＭＳ ゴシック"/>
              <a:cs typeface="ＭＳ ゴシック"/>
            </a:rPr>
            <a:t/>
          </a:r>
        </a:p>
      </xdr:txBody>
    </xdr:sp>
    <xdr:clientData/>
  </xdr:twoCellAnchor>
  <xdr:twoCellAnchor>
    <xdr:from>
      <xdr:col>0</xdr:col>
      <xdr:colOff>9525</xdr:colOff>
      <xdr:row>92</xdr:row>
      <xdr:rowOff>47625</xdr:rowOff>
    </xdr:from>
    <xdr:to>
      <xdr:col>11</xdr:col>
      <xdr:colOff>47625</xdr:colOff>
      <xdr:row>129</xdr:row>
      <xdr:rowOff>66675</xdr:rowOff>
    </xdr:to>
    <xdr:sp>
      <xdr:nvSpPr>
        <xdr:cNvPr id="5" name="正方形/長方形 6"/>
        <xdr:cNvSpPr>
          <a:spLocks/>
        </xdr:cNvSpPr>
      </xdr:nvSpPr>
      <xdr:spPr>
        <a:xfrm>
          <a:off x="9525" y="13249275"/>
          <a:ext cx="10639425" cy="5524500"/>
        </a:xfrm>
        <a:prstGeom prst="rect">
          <a:avLst/>
        </a:prstGeom>
        <a:noFill/>
        <a:ln w="25400" cmpd="sng">
          <a:solidFill>
            <a:srgbClr val="9BBB59"/>
          </a:solidFill>
          <a:headEnd type="none"/>
          <a:tailEnd type="none"/>
        </a:ln>
      </xdr:spPr>
      <xdr:txBody>
        <a:bodyPr vertOverflow="clip" wrap="square" lIns="18288" tIns="0" rIns="0" bIns="0" anchor="ctr"/>
        <a:p>
          <a:pPr algn="l">
            <a:defRPr/>
          </a:pPr>
          <a:r>
            <a:rPr lang="en-US" cap="none" u="none" baseline="0">
              <a:latin typeface="ＭＳ ゴシック"/>
              <a:ea typeface="ＭＳ ゴシック"/>
              <a:cs typeface="ＭＳ ゴシック"/>
            </a:rPr>
            <a:t/>
          </a:r>
        </a:p>
      </xdr:txBody>
    </xdr:sp>
    <xdr:clientData/>
  </xdr:twoCellAnchor>
  <xdr:oneCellAnchor>
    <xdr:from>
      <xdr:col>1</xdr:col>
      <xdr:colOff>161925</xdr:colOff>
      <xdr:row>0</xdr:row>
      <xdr:rowOff>38100</xdr:rowOff>
    </xdr:from>
    <xdr:ext cx="1114425" cy="1114425"/>
    <xdr:sp>
      <xdr:nvSpPr>
        <xdr:cNvPr id="6" name="正方形/長方形 7"/>
        <xdr:cNvSpPr>
          <a:spLocks/>
        </xdr:cNvSpPr>
      </xdr:nvSpPr>
      <xdr:spPr>
        <a:xfrm>
          <a:off x="847725" y="38100"/>
          <a:ext cx="1114425" cy="1114425"/>
        </a:xfrm>
        <a:prstGeom prst="rect">
          <a:avLst/>
        </a:prstGeom>
        <a:noFill/>
        <a:ln w="9525" cmpd="sng">
          <a:noFill/>
        </a:ln>
      </xdr:spPr>
      <xdr:txBody>
        <a:bodyPr vertOverflow="clip" wrap="square">
          <a:spAutoFit/>
        </a:bodyPr>
        <a:p>
          <a:pPr algn="ctr">
            <a:defRPr/>
          </a:pPr>
          <a:r>
            <a:rPr lang="en-US" cap="none" sz="5400" b="1" i="0" u="none" baseline="0"/>
            <a:t>①</a:t>
          </a:r>
        </a:p>
      </xdr:txBody>
    </xdr:sp>
    <xdr:clientData/>
  </xdr:oneCellAnchor>
  <xdr:oneCellAnchor>
    <xdr:from>
      <xdr:col>1</xdr:col>
      <xdr:colOff>180975</xdr:colOff>
      <xdr:row>23</xdr:row>
      <xdr:rowOff>133350</xdr:rowOff>
    </xdr:from>
    <xdr:ext cx="1104900" cy="1114425"/>
    <xdr:sp>
      <xdr:nvSpPr>
        <xdr:cNvPr id="7" name="正方形/長方形 8"/>
        <xdr:cNvSpPr>
          <a:spLocks/>
        </xdr:cNvSpPr>
      </xdr:nvSpPr>
      <xdr:spPr>
        <a:xfrm>
          <a:off x="866775" y="3429000"/>
          <a:ext cx="1104900" cy="1114425"/>
        </a:xfrm>
        <a:prstGeom prst="rect">
          <a:avLst/>
        </a:prstGeom>
        <a:noFill/>
        <a:ln w="9525" cmpd="sng">
          <a:noFill/>
        </a:ln>
      </xdr:spPr>
      <xdr:txBody>
        <a:bodyPr vertOverflow="clip" wrap="square">
          <a:spAutoFit/>
        </a:bodyPr>
        <a:p>
          <a:pPr algn="ctr">
            <a:defRPr/>
          </a:pPr>
          <a:r>
            <a:rPr lang="en-US" cap="none" sz="5400" b="1" i="0" u="none" baseline="0"/>
            <a:t>②</a:t>
          </a:r>
        </a:p>
      </xdr:txBody>
    </xdr:sp>
    <xdr:clientData/>
  </xdr:oneCellAnchor>
  <xdr:oneCellAnchor>
    <xdr:from>
      <xdr:col>1</xdr:col>
      <xdr:colOff>123825</xdr:colOff>
      <xdr:row>46</xdr:row>
      <xdr:rowOff>38100</xdr:rowOff>
    </xdr:from>
    <xdr:ext cx="1104900" cy="1114425"/>
    <xdr:sp>
      <xdr:nvSpPr>
        <xdr:cNvPr id="8" name="正方形/長方形 9"/>
        <xdr:cNvSpPr>
          <a:spLocks/>
        </xdr:cNvSpPr>
      </xdr:nvSpPr>
      <xdr:spPr>
        <a:xfrm>
          <a:off x="809625" y="6648450"/>
          <a:ext cx="1104900" cy="1114425"/>
        </a:xfrm>
        <a:prstGeom prst="rect">
          <a:avLst/>
        </a:prstGeom>
        <a:noFill/>
        <a:ln w="9525" cmpd="sng">
          <a:noFill/>
        </a:ln>
      </xdr:spPr>
      <xdr:txBody>
        <a:bodyPr vertOverflow="clip" wrap="square">
          <a:spAutoFit/>
        </a:bodyPr>
        <a:p>
          <a:pPr algn="ctr">
            <a:defRPr/>
          </a:pPr>
          <a:r>
            <a:rPr lang="en-US" cap="none" sz="5400" b="1" i="0" u="none" baseline="0"/>
            <a:t>③</a:t>
          </a:r>
        </a:p>
      </xdr:txBody>
    </xdr:sp>
    <xdr:clientData/>
  </xdr:oneCellAnchor>
  <xdr:oneCellAnchor>
    <xdr:from>
      <xdr:col>1</xdr:col>
      <xdr:colOff>57150</xdr:colOff>
      <xdr:row>69</xdr:row>
      <xdr:rowOff>66675</xdr:rowOff>
    </xdr:from>
    <xdr:ext cx="1114425" cy="1104900"/>
    <xdr:sp>
      <xdr:nvSpPr>
        <xdr:cNvPr id="9" name="正方形/長方形 10"/>
        <xdr:cNvSpPr>
          <a:spLocks/>
        </xdr:cNvSpPr>
      </xdr:nvSpPr>
      <xdr:spPr>
        <a:xfrm>
          <a:off x="742950" y="9972675"/>
          <a:ext cx="1114425" cy="1104900"/>
        </a:xfrm>
        <a:prstGeom prst="rect">
          <a:avLst/>
        </a:prstGeom>
        <a:noFill/>
        <a:ln w="9525" cmpd="sng">
          <a:noFill/>
        </a:ln>
      </xdr:spPr>
      <xdr:txBody>
        <a:bodyPr vertOverflow="clip" wrap="square">
          <a:spAutoFit/>
        </a:bodyPr>
        <a:p>
          <a:pPr algn="ctr">
            <a:defRPr/>
          </a:pPr>
          <a:r>
            <a:rPr lang="en-US" cap="none" sz="5400" b="1" i="0" u="none" baseline="0"/>
            <a:t>④</a:t>
          </a:r>
        </a:p>
      </xdr:txBody>
    </xdr:sp>
    <xdr:clientData/>
  </xdr:oneCellAnchor>
  <xdr:oneCellAnchor>
    <xdr:from>
      <xdr:col>0</xdr:col>
      <xdr:colOff>285750</xdr:colOff>
      <xdr:row>93</xdr:row>
      <xdr:rowOff>142875</xdr:rowOff>
    </xdr:from>
    <xdr:ext cx="4305300" cy="1114425"/>
    <xdr:sp>
      <xdr:nvSpPr>
        <xdr:cNvPr id="10" name="正方形/長方形 11"/>
        <xdr:cNvSpPr>
          <a:spLocks/>
        </xdr:cNvSpPr>
      </xdr:nvSpPr>
      <xdr:spPr>
        <a:xfrm>
          <a:off x="285750" y="13496925"/>
          <a:ext cx="4305300" cy="1114425"/>
        </a:xfrm>
        <a:prstGeom prst="rect">
          <a:avLst/>
        </a:prstGeom>
        <a:noFill/>
        <a:ln w="9525" cmpd="sng">
          <a:noFill/>
        </a:ln>
      </xdr:spPr>
      <xdr:txBody>
        <a:bodyPr vertOverflow="clip" wrap="square"/>
        <a:p>
          <a:pPr algn="ctr">
            <a:defRPr/>
          </a:pPr>
          <a:r>
            <a:rPr lang="en-US" cap="none" sz="5400" b="1" i="0" u="none" baseline="0"/>
            <a:t>合計表</a:t>
          </a:r>
        </a:p>
      </xdr:txBody>
    </xdr:sp>
    <xdr:clientData/>
  </xdr:oneCellAnchor>
  <xdr:twoCellAnchor>
    <xdr:from>
      <xdr:col>12</xdr:col>
      <xdr:colOff>57150</xdr:colOff>
      <xdr:row>5</xdr:row>
      <xdr:rowOff>9525</xdr:rowOff>
    </xdr:from>
    <xdr:to>
      <xdr:col>21</xdr:col>
      <xdr:colOff>666750</xdr:colOff>
      <xdr:row>22</xdr:row>
      <xdr:rowOff>38100</xdr:rowOff>
    </xdr:to>
    <xdr:sp>
      <xdr:nvSpPr>
        <xdr:cNvPr id="11" name="テキスト ボックス 1"/>
        <xdr:cNvSpPr txBox="1">
          <a:spLocks noChangeArrowheads="1"/>
        </xdr:cNvSpPr>
      </xdr:nvSpPr>
      <xdr:spPr>
        <a:xfrm>
          <a:off x="11344275" y="771525"/>
          <a:ext cx="6781800" cy="2409825"/>
        </a:xfrm>
        <a:prstGeom prst="rect">
          <a:avLst/>
        </a:prstGeom>
        <a:solidFill>
          <a:srgbClr val="FDEADA"/>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〇黄色のセルのみ入力できます。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〇「</a:t>
          </a:r>
          <a:r>
            <a:rPr lang="en-US" cap="none" sz="1100" b="0" i="0" u="none" baseline="0">
              <a:solidFill>
                <a:srgbClr val="000000"/>
              </a:solidFill>
              <a:latin typeface="Calibri"/>
              <a:ea typeface="Calibri"/>
              <a:cs typeface="Calibri"/>
            </a:rPr>
            <a:t>a</a:t>
          </a:r>
          <a:r>
            <a:rPr lang="en-US" cap="none" sz="1100" b="0" i="0" u="none" baseline="0">
              <a:solidFill>
                <a:srgbClr val="000000"/>
              </a:solidFill>
              <a:latin typeface="ＭＳ Ｐゴシック"/>
              <a:ea typeface="ＭＳ Ｐゴシック"/>
              <a:cs typeface="ＭＳ Ｐゴシック"/>
            </a:rPr>
            <a:t>視察」欄は、旅行を伴う視察です。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「データ</a:t>
          </a:r>
          <a:r>
            <a:rPr lang="en-US" cap="none" sz="1100" b="0" i="0" u="none" baseline="0">
              <a:solidFill>
                <a:srgbClr val="000000"/>
              </a:solidFill>
              <a:latin typeface="Calibri"/>
              <a:ea typeface="Calibri"/>
              <a:cs typeface="Calibri"/>
            </a:rPr>
            <a:t>input</a:t>
          </a:r>
          <a:r>
            <a:rPr lang="en-US" cap="none" sz="1100" b="0" i="0" u="none" baseline="0">
              <a:solidFill>
                <a:srgbClr val="000000"/>
              </a:solidFill>
              <a:latin typeface="ＭＳ Ｐゴシック"/>
              <a:ea typeface="ＭＳ Ｐゴシック"/>
              <a:cs typeface="ＭＳ Ｐゴシック"/>
            </a:rPr>
            <a:t>」シートの視察と重複する部分がないことを確認ください。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他の項目でも同様に「観光</a:t>
          </a:r>
          <a:r>
            <a:rPr lang="en-US" cap="none" sz="1100" b="0" i="0" u="none" baseline="0">
              <a:solidFill>
                <a:srgbClr val="000000"/>
              </a:solidFill>
              <a:latin typeface="Calibri"/>
              <a:ea typeface="Calibri"/>
              <a:cs typeface="Calibri"/>
            </a:rPr>
            <a:t>input</a:t>
          </a:r>
          <a:r>
            <a:rPr lang="en-US" cap="none" sz="1100" b="0" i="0" u="none" baseline="0">
              <a:solidFill>
                <a:srgbClr val="000000"/>
              </a:solidFill>
              <a:latin typeface="ＭＳ Ｐゴシック"/>
              <a:ea typeface="ＭＳ Ｐゴシック"/>
              <a:cs typeface="ＭＳ Ｐゴシック"/>
            </a:rPr>
            <a:t>」シートと重複記載がないように注意ください</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〇「</a:t>
          </a:r>
          <a:r>
            <a:rPr lang="en-US" cap="none" sz="1100" b="0" i="0" u="none" baseline="0">
              <a:solidFill>
                <a:srgbClr val="000000"/>
              </a:solidFill>
              <a:latin typeface="Calibri"/>
              <a:ea typeface="Calibri"/>
              <a:cs typeface="Calibri"/>
            </a:rPr>
            <a:t>a</a:t>
          </a:r>
          <a:r>
            <a:rPr lang="en-US" cap="none" sz="1100" b="0" i="0" u="none" baseline="0">
              <a:solidFill>
                <a:srgbClr val="000000"/>
              </a:solidFill>
              <a:latin typeface="ＭＳ Ｐゴシック"/>
              <a:ea typeface="ＭＳ Ｐゴシック"/>
              <a:cs typeface="ＭＳ Ｐゴシック"/>
            </a:rPr>
            <a:t>学生」欄は、世界遺産登録を契機に学生による研究や合宿</a:t>
          </a:r>
          <a:r>
            <a:rPr lang="en-US" cap="none" sz="1100" b="0" i="0" u="none" baseline="0">
              <a:solidFill>
                <a:srgbClr val="000000"/>
              </a:solidFill>
              <a:latin typeface="Calibri"/>
              <a:ea typeface="Calibri"/>
              <a:cs typeface="Calibri"/>
            </a:rPr>
            <a:t>PR</a:t>
          </a:r>
          <a:r>
            <a:rPr lang="en-US" cap="none" sz="1100" b="0" i="0" u="none" baseline="0">
              <a:solidFill>
                <a:srgbClr val="000000"/>
              </a:solidFill>
              <a:latin typeface="ＭＳ Ｐゴシック"/>
              <a:ea typeface="ＭＳ Ｐゴシック"/>
              <a:cs typeface="ＭＳ Ｐゴシック"/>
            </a:rPr>
            <a:t>などを想定しています。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〇「</a:t>
          </a:r>
          <a:r>
            <a:rPr lang="en-US" cap="none" sz="1100" b="0" i="0" u="none" baseline="0">
              <a:solidFill>
                <a:srgbClr val="000000"/>
              </a:solidFill>
              <a:latin typeface="Calibri"/>
              <a:ea typeface="Calibri"/>
              <a:cs typeface="Calibri"/>
            </a:rPr>
            <a:t>a</a:t>
          </a:r>
          <a:r>
            <a:rPr lang="en-US" cap="none" sz="1100" b="0" i="0" u="none" baseline="0">
              <a:solidFill>
                <a:srgbClr val="000000"/>
              </a:solidFill>
              <a:latin typeface="ＭＳ Ｐゴシック"/>
              <a:ea typeface="ＭＳ Ｐゴシック"/>
              <a:cs typeface="ＭＳ Ｐゴシック"/>
            </a:rPr>
            <a:t>修学旅行」は、世界遺産登録を契機に修学旅行への働きかけをする場合を想定しています。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sng" baseline="0">
              <a:solidFill>
                <a:srgbClr val="FF0000"/>
              </a:solidFill>
              <a:latin typeface="Calibri"/>
              <a:ea typeface="Calibri"/>
              <a:cs typeface="Calibri"/>
            </a:rPr>
            <a:t>※</a:t>
          </a:r>
          <a:r>
            <a:rPr lang="en-US" cap="none" sz="1100" b="0" i="0" u="sng" baseline="0">
              <a:solidFill>
                <a:srgbClr val="FF0000"/>
              </a:solidFill>
              <a:latin typeface="ＭＳ Ｐゴシック"/>
              <a:ea typeface="ＭＳ Ｐゴシック"/>
              <a:cs typeface="ＭＳ Ｐゴシック"/>
            </a:rPr>
            <a:t>旅行を兼ねた行事は、全国段階でみれば毎年行うものだけでも何万回はを優に超えていると思います。企業でいう販売促進策に沿っての働きかけで成果は出せる部門と思いました</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466725</xdr:colOff>
      <xdr:row>0</xdr:row>
      <xdr:rowOff>0</xdr:rowOff>
    </xdr:from>
    <xdr:to>
      <xdr:col>9</xdr:col>
      <xdr:colOff>466725</xdr:colOff>
      <xdr:row>0</xdr:row>
      <xdr:rowOff>9525</xdr:rowOff>
    </xdr:to>
    <xdr:sp>
      <xdr:nvSpPr>
        <xdr:cNvPr id="1" name="Line 52"/>
        <xdr:cNvSpPr>
          <a:spLocks/>
        </xdr:cNvSpPr>
      </xdr:nvSpPr>
      <xdr:spPr>
        <a:xfrm>
          <a:off x="10887075" y="0"/>
          <a:ext cx="0"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sheetPr>
    <tabColor rgb="FFFFFF00"/>
  </sheetPr>
  <dimension ref="A1:D25"/>
  <sheetViews>
    <sheetView tabSelected="1" zoomScale="175" zoomScaleNormal="175" zoomScalePageLayoutView="0" workbookViewId="0" topLeftCell="A11">
      <selection activeCell="M28" sqref="M28"/>
    </sheetView>
  </sheetViews>
  <sheetFormatPr defaultColWidth="9.00390625" defaultRowHeight="12"/>
  <cols>
    <col min="1" max="3" width="2.50390625" style="293" customWidth="1"/>
    <col min="4" max="5" width="2.125" style="293" customWidth="1"/>
    <col min="6" max="16384" width="9.00390625" style="293" customWidth="1"/>
  </cols>
  <sheetData>
    <row r="1" ht="23.25">
      <c r="A1" s="292" t="s">
        <v>343</v>
      </c>
    </row>
    <row r="3" ht="10.5">
      <c r="B3" s="293" t="s">
        <v>344</v>
      </c>
    </row>
    <row r="4" ht="10.5">
      <c r="C4" s="293" t="s">
        <v>345</v>
      </c>
    </row>
    <row r="5" ht="10.5">
      <c r="D5" s="294" t="s">
        <v>346</v>
      </c>
    </row>
    <row r="6" ht="10.5">
      <c r="C6" s="293" t="s">
        <v>347</v>
      </c>
    </row>
    <row r="7" ht="10.5">
      <c r="C7" s="293" t="s">
        <v>349</v>
      </c>
    </row>
    <row r="8" ht="10.5">
      <c r="D8" s="293" t="s">
        <v>348</v>
      </c>
    </row>
    <row r="10" ht="10.5">
      <c r="B10" s="293" t="s">
        <v>350</v>
      </c>
    </row>
    <row r="11" ht="10.5">
      <c r="C11" s="293" t="s">
        <v>351</v>
      </c>
    </row>
    <row r="12" ht="10.5">
      <c r="D12" s="293" t="s">
        <v>352</v>
      </c>
    </row>
    <row r="14" ht="10.5">
      <c r="B14" s="293" t="s">
        <v>353</v>
      </c>
    </row>
    <row r="15" ht="10.5">
      <c r="C15" s="293" t="s">
        <v>354</v>
      </c>
    </row>
    <row r="16" ht="10.5">
      <c r="D16" s="293" t="s">
        <v>355</v>
      </c>
    </row>
    <row r="17" ht="10.5">
      <c r="C17" s="293" t="s">
        <v>356</v>
      </c>
    </row>
    <row r="20" ht="23.25">
      <c r="A20" s="292" t="s">
        <v>342</v>
      </c>
    </row>
    <row r="22" ht="10.5">
      <c r="B22" s="293" t="s">
        <v>357</v>
      </c>
    </row>
    <row r="23" ht="10.5">
      <c r="C23" s="293" t="s">
        <v>359</v>
      </c>
    </row>
    <row r="24" ht="10.5">
      <c r="D24" s="293" t="s">
        <v>358</v>
      </c>
    </row>
    <row r="25" ht="10.5">
      <c r="B25" s="293" t="s">
        <v>360</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FF0000"/>
    <pageSetUpPr fitToPage="1"/>
  </sheetPr>
  <dimension ref="A1:H68"/>
  <sheetViews>
    <sheetView zoomScale="85" zoomScaleNormal="85" zoomScalePageLayoutView="0" workbookViewId="0" topLeftCell="A1">
      <selection activeCell="A19" sqref="A19"/>
    </sheetView>
  </sheetViews>
  <sheetFormatPr defaultColWidth="9.00390625" defaultRowHeight="12"/>
  <cols>
    <col min="1" max="1" width="16.50390625" style="0" customWidth="1"/>
    <col min="2" max="2" width="28.375" style="0" customWidth="1"/>
    <col min="3" max="3" width="16.50390625" style="7" customWidth="1"/>
    <col min="4" max="4" width="19.375" style="7" customWidth="1"/>
    <col min="5" max="5" width="16.125" style="7" customWidth="1"/>
    <col min="6" max="6" width="13.625" style="7" customWidth="1"/>
    <col min="7" max="7" width="16.625" style="7" customWidth="1"/>
    <col min="8" max="8" width="18.625" style="0" customWidth="1"/>
    <col min="9" max="9" width="19.50390625" style="0" customWidth="1"/>
  </cols>
  <sheetData>
    <row r="1" spans="1:3" ht="17.25" customHeight="1" thickBot="1">
      <c r="A1" s="295"/>
      <c r="B1" s="296"/>
      <c r="C1" s="297"/>
    </row>
    <row r="2" ht="12"/>
    <row r="3" spans="1:7" ht="15">
      <c r="A3" s="182" t="s">
        <v>170</v>
      </c>
      <c r="B3" s="2" t="s">
        <v>176</v>
      </c>
      <c r="C3" s="152">
        <v>1</v>
      </c>
      <c r="G3" s="7" t="s">
        <v>178</v>
      </c>
    </row>
    <row r="4" spans="2:8" ht="15">
      <c r="B4" s="16"/>
      <c r="C4" s="156"/>
      <c r="D4" s="157" t="s">
        <v>183</v>
      </c>
      <c r="E4" s="157" t="s">
        <v>184</v>
      </c>
      <c r="F4" s="157" t="s">
        <v>185</v>
      </c>
      <c r="G4" s="156"/>
      <c r="H4" s="16"/>
    </row>
    <row r="5" spans="2:8" ht="31.5" customHeight="1">
      <c r="B5" s="158"/>
      <c r="C5" s="157" t="s">
        <v>165</v>
      </c>
      <c r="D5" s="157" t="s">
        <v>167</v>
      </c>
      <c r="E5" s="157" t="s">
        <v>168</v>
      </c>
      <c r="F5" s="157" t="s">
        <v>169</v>
      </c>
      <c r="G5" s="157" t="s">
        <v>166</v>
      </c>
      <c r="H5" s="158" t="s">
        <v>182</v>
      </c>
    </row>
    <row r="6" spans="2:8" ht="15">
      <c r="B6" s="200" t="s">
        <v>186</v>
      </c>
      <c r="C6" s="160">
        <v>23058</v>
      </c>
      <c r="D6" s="195">
        <f>+'需要'!DU7</f>
        <v>3034.4525796278976</v>
      </c>
      <c r="E6" s="220">
        <f>+'生産'!CH7</f>
        <v>5.746247019928536</v>
      </c>
      <c r="F6" s="220">
        <f>+'所得'!R7</f>
        <v>0.07452025754619063</v>
      </c>
      <c r="G6" s="221">
        <f aca="true" t="shared" si="0" ref="G6:G20">SUM(C6:F6)</f>
        <v>26098.27334690537</v>
      </c>
      <c r="H6" s="222">
        <f aca="true" t="shared" si="1" ref="H6:H21">+G6-C6</f>
        <v>3040.273346905371</v>
      </c>
    </row>
    <row r="7" spans="2:8" ht="15">
      <c r="B7" s="200" t="s">
        <v>187</v>
      </c>
      <c r="C7" s="160">
        <v>1901</v>
      </c>
      <c r="D7" s="195">
        <f>+'需要'!DU8</f>
        <v>152.18313669556346</v>
      </c>
      <c r="E7" s="220">
        <f>+'生産'!CH8</f>
        <v>5.190610461407396</v>
      </c>
      <c r="F7" s="220">
        <f>+'所得'!R8</f>
        <v>0.00662630225707757</v>
      </c>
      <c r="G7" s="221">
        <f t="shared" si="0"/>
        <v>2058.380373459228</v>
      </c>
      <c r="H7" s="222">
        <f t="shared" si="1"/>
        <v>157.38037345922794</v>
      </c>
    </row>
    <row r="8" spans="2:8" ht="15">
      <c r="B8" s="200" t="s">
        <v>192</v>
      </c>
      <c r="C8" s="160">
        <v>17638</v>
      </c>
      <c r="D8" s="195">
        <f>+'需要'!DU9</f>
        <v>8701.948010058517</v>
      </c>
      <c r="E8" s="220">
        <f>+'生産'!CH9</f>
        <v>9.476105194682145</v>
      </c>
      <c r="F8" s="220">
        <f>+'所得'!R9</f>
        <v>0.3344971040346368</v>
      </c>
      <c r="G8" s="221">
        <f t="shared" si="0"/>
        <v>26349.758612357233</v>
      </c>
      <c r="H8" s="222">
        <f t="shared" si="1"/>
        <v>8711.758612357233</v>
      </c>
    </row>
    <row r="9" spans="2:8" ht="15">
      <c r="B9" s="200" t="s">
        <v>193</v>
      </c>
      <c r="C9" s="160">
        <v>15424</v>
      </c>
      <c r="D9" s="195">
        <f>+'需要'!DU10</f>
        <v>1591.97733542975</v>
      </c>
      <c r="E9" s="220">
        <f>+'生産'!CH10</f>
        <v>3.337229123398013</v>
      </c>
      <c r="F9" s="220">
        <f>+'所得'!R10</f>
        <v>0.09005502882794664</v>
      </c>
      <c r="G9" s="221">
        <f t="shared" si="0"/>
        <v>17019.404619581976</v>
      </c>
      <c r="H9" s="222">
        <f t="shared" si="1"/>
        <v>1595.4046195819756</v>
      </c>
    </row>
    <row r="10" spans="2:8" ht="15">
      <c r="B10" s="200" t="s">
        <v>202</v>
      </c>
      <c r="C10" s="160">
        <v>26000</v>
      </c>
      <c r="D10" s="195">
        <f>+'需要'!DU11</f>
        <v>697.1684012329391</v>
      </c>
      <c r="E10" s="220">
        <f>+'生産'!CH11</f>
        <v>4.522234291387141</v>
      </c>
      <c r="F10" s="220">
        <f>+'所得'!R11</f>
        <v>0.10460266608477656</v>
      </c>
      <c r="G10" s="221">
        <f t="shared" si="0"/>
        <v>26701.79523819041</v>
      </c>
      <c r="H10" s="222">
        <f t="shared" si="1"/>
        <v>701.7952381904106</v>
      </c>
    </row>
    <row r="11" spans="2:8" ht="15">
      <c r="B11" s="200" t="s">
        <v>188</v>
      </c>
      <c r="C11" s="160">
        <v>63495</v>
      </c>
      <c r="D11" s="195">
        <f>+'需要'!DU12</f>
        <v>806.1163630574763</v>
      </c>
      <c r="E11" s="220">
        <f>+'生産'!CH12</f>
        <v>35.51481235007251</v>
      </c>
      <c r="F11" s="220">
        <f>+'所得'!R12</f>
        <v>0.025165175347360173</v>
      </c>
      <c r="G11" s="221">
        <f t="shared" si="0"/>
        <v>64336.65634058289</v>
      </c>
      <c r="H11" s="222">
        <f t="shared" si="1"/>
        <v>841.6563405828929</v>
      </c>
    </row>
    <row r="12" spans="2:8" ht="15">
      <c r="B12" s="200" t="s">
        <v>195</v>
      </c>
      <c r="C12" s="160">
        <v>12775</v>
      </c>
      <c r="D12" s="195">
        <f>+'需要'!DU13</f>
        <v>2907.9355049235705</v>
      </c>
      <c r="E12" s="220">
        <f>+'生産'!CH13</f>
        <v>72.24490757641549</v>
      </c>
      <c r="F12" s="220">
        <f>+'所得'!R13</f>
        <v>0.1204477276406856</v>
      </c>
      <c r="G12" s="221">
        <f t="shared" si="0"/>
        <v>15755.300860227628</v>
      </c>
      <c r="H12" s="222">
        <f t="shared" si="1"/>
        <v>2980.3008602276277</v>
      </c>
    </row>
    <row r="13" spans="2:8" ht="15">
      <c r="B13" s="200" t="s">
        <v>189</v>
      </c>
      <c r="C13" s="160">
        <v>39185</v>
      </c>
      <c r="D13" s="195">
        <f>+'需要'!DU14</f>
        <v>9137.88935797408</v>
      </c>
      <c r="E13" s="220">
        <f>+'生産'!CH14</f>
        <v>25.130522837546152</v>
      </c>
      <c r="F13" s="220">
        <f>+'所得'!R14</f>
        <v>0.4037621038079849</v>
      </c>
      <c r="G13" s="221">
        <f t="shared" si="0"/>
        <v>48348.42364291544</v>
      </c>
      <c r="H13" s="222">
        <f t="shared" si="1"/>
        <v>9163.42364291544</v>
      </c>
    </row>
    <row r="14" spans="2:8" ht="15">
      <c r="B14" s="200" t="s">
        <v>196</v>
      </c>
      <c r="C14" s="160">
        <v>49532</v>
      </c>
      <c r="D14" s="195">
        <f>+'需要'!DU15</f>
        <v>7723.393820949108</v>
      </c>
      <c r="E14" s="220">
        <f>+'生産'!CH15</f>
        <v>103.66184039674084</v>
      </c>
      <c r="F14" s="220">
        <f>+'所得'!R15</f>
        <v>0.718293374415549</v>
      </c>
      <c r="G14" s="221">
        <f t="shared" si="0"/>
        <v>57359.77395472027</v>
      </c>
      <c r="H14" s="222">
        <f t="shared" si="1"/>
        <v>7827.773954720273</v>
      </c>
    </row>
    <row r="15" spans="2:8" ht="15">
      <c r="B15" s="200" t="s">
        <v>197</v>
      </c>
      <c r="C15" s="160">
        <v>20548</v>
      </c>
      <c r="D15" s="195">
        <f>+'需要'!DU16</f>
        <v>17065.619686484926</v>
      </c>
      <c r="E15" s="220">
        <f>+'生産'!CH16</f>
        <v>64.12888083307496</v>
      </c>
      <c r="F15" s="220">
        <f>+'所得'!R16</f>
        <v>0.15309954124490666</v>
      </c>
      <c r="G15" s="221">
        <f t="shared" si="0"/>
        <v>37677.901666859245</v>
      </c>
      <c r="H15" s="222">
        <f t="shared" si="1"/>
        <v>17129.901666859245</v>
      </c>
    </row>
    <row r="16" spans="2:8" ht="15">
      <c r="B16" s="200" t="s">
        <v>198</v>
      </c>
      <c r="C16" s="160">
        <v>2276</v>
      </c>
      <c r="D16" s="195">
        <f>+'需要'!DU17</f>
        <v>671.630285472394</v>
      </c>
      <c r="E16" s="220">
        <f>+'生産'!CH17</f>
        <v>1009.6776549999785</v>
      </c>
      <c r="F16" s="220">
        <f>+'所得'!R17</f>
        <v>0.0693279697072849</v>
      </c>
      <c r="G16" s="221">
        <f t="shared" si="0"/>
        <v>3957.37726844208</v>
      </c>
      <c r="H16" s="222">
        <f t="shared" si="1"/>
        <v>1681.37726844208</v>
      </c>
    </row>
    <row r="17" spans="2:8" ht="15">
      <c r="B17" s="200" t="s">
        <v>199</v>
      </c>
      <c r="C17" s="160">
        <v>80365</v>
      </c>
      <c r="D17" s="195">
        <f>+'需要'!DU18</f>
        <v>1452.8284720916854</v>
      </c>
      <c r="E17" s="220">
        <f>+'生産'!CH18</f>
        <v>89.40479598703948</v>
      </c>
      <c r="F17" s="220">
        <f>+'所得'!R18</f>
        <v>0.19092260346301726</v>
      </c>
      <c r="G17" s="221">
        <f t="shared" si="0"/>
        <v>81907.42419068218</v>
      </c>
      <c r="H17" s="222">
        <f t="shared" si="1"/>
        <v>1542.4241906821844</v>
      </c>
    </row>
    <row r="18" spans="2:8" ht="15">
      <c r="B18" s="200" t="s">
        <v>200</v>
      </c>
      <c r="C18" s="160">
        <v>18509</v>
      </c>
      <c r="D18" s="195">
        <f>+'需要'!DU19</f>
        <v>4259.954148467349</v>
      </c>
      <c r="E18" s="220">
        <f>+'生産'!CH19</f>
        <v>45.44090891563279</v>
      </c>
      <c r="F18" s="220">
        <f>+'所得'!R19</f>
        <v>0.13793009731578948</v>
      </c>
      <c r="G18" s="221">
        <f t="shared" si="0"/>
        <v>22814.5329874803</v>
      </c>
      <c r="H18" s="222">
        <f t="shared" si="1"/>
        <v>4305.532987480299</v>
      </c>
    </row>
    <row r="19" spans="2:8" ht="15">
      <c r="B19" s="200" t="s">
        <v>201</v>
      </c>
      <c r="C19" s="180">
        <v>32334</v>
      </c>
      <c r="D19" s="195">
        <f>+'需要'!DU20</f>
        <v>27928.604698543502</v>
      </c>
      <c r="E19" s="220">
        <f>+'生産'!CH20</f>
        <v>45.402228851282</v>
      </c>
      <c r="F19" s="220">
        <f>+'所得'!R20</f>
        <v>0.3257458647729083</v>
      </c>
      <c r="G19" s="221">
        <f t="shared" si="0"/>
        <v>60308.33267325955</v>
      </c>
      <c r="H19" s="222">
        <f t="shared" si="1"/>
        <v>27974.332673259552</v>
      </c>
    </row>
    <row r="20" spans="2:8" ht="15">
      <c r="B20" s="200" t="s">
        <v>190</v>
      </c>
      <c r="C20" s="160">
        <v>1563</v>
      </c>
      <c r="D20" s="195">
        <f>+'需要'!DU21</f>
        <v>376.20179719318423</v>
      </c>
      <c r="E20" s="220">
        <f>+'生産'!CH21</f>
        <v>5.5218845931045895</v>
      </c>
      <c r="F20" s="220">
        <f>+'所得'!R21</f>
        <v>0.013165415323586848</v>
      </c>
      <c r="G20" s="221">
        <f t="shared" si="0"/>
        <v>1944.7368472016124</v>
      </c>
      <c r="H20" s="222">
        <f t="shared" si="1"/>
        <v>381.73684720161236</v>
      </c>
    </row>
    <row r="21" spans="2:8" ht="15">
      <c r="B21" s="161" t="s">
        <v>42</v>
      </c>
      <c r="C21" s="157">
        <f>SUM(C6:C20)</f>
        <v>404603</v>
      </c>
      <c r="D21" s="196">
        <f>SUM(D6:D20)</f>
        <v>86507.90359820193</v>
      </c>
      <c r="E21" s="196">
        <f>SUM(E6:E20)</f>
        <v>1524.4008634316906</v>
      </c>
      <c r="F21" s="196">
        <f>SUM(F6:F20)</f>
        <v>2.7681612317897017</v>
      </c>
      <c r="G21" s="157">
        <f>SUM(G6:G20)</f>
        <v>492638.0726228654</v>
      </c>
      <c r="H21" s="162">
        <f t="shared" si="1"/>
        <v>88035.07262286538</v>
      </c>
    </row>
    <row r="22" spans="1:8" ht="15">
      <c r="A22" s="44"/>
      <c r="B22" s="163" t="s">
        <v>181</v>
      </c>
      <c r="C22" s="164"/>
      <c r="D22" s="165">
        <f>+'需要'!D55</f>
        <v>0.19801527739144123</v>
      </c>
      <c r="E22" s="165">
        <f>+'生産'!D55</f>
        <v>0.0042408742089352644</v>
      </c>
      <c r="F22" s="165">
        <f>+'所得'!D55</f>
        <v>7.282959358423617E-06</v>
      </c>
      <c r="G22" s="165">
        <f>SUM(D22:F22)</f>
        <v>0.20226343455973492</v>
      </c>
      <c r="H22" s="166"/>
    </row>
    <row r="23" ht="12">
      <c r="H23" s="8"/>
    </row>
    <row r="24" spans="1:8" ht="15">
      <c r="A24" s="182" t="s">
        <v>171</v>
      </c>
      <c r="B24" s="2" t="s">
        <v>175</v>
      </c>
      <c r="C24" s="152">
        <v>1</v>
      </c>
      <c r="G24" s="7" t="s">
        <v>179</v>
      </c>
      <c r="H24" s="8"/>
    </row>
    <row r="25" spans="2:8" ht="15">
      <c r="B25" s="16"/>
      <c r="C25" s="156"/>
      <c r="D25" s="157" t="s">
        <v>183</v>
      </c>
      <c r="E25" s="157" t="s">
        <v>184</v>
      </c>
      <c r="F25" s="157" t="s">
        <v>185</v>
      </c>
      <c r="G25" s="156"/>
      <c r="H25" s="166"/>
    </row>
    <row r="26" spans="2:8" ht="15">
      <c r="B26" s="158"/>
      <c r="C26" s="157" t="s">
        <v>165</v>
      </c>
      <c r="D26" s="157" t="s">
        <v>167</v>
      </c>
      <c r="E26" s="157" t="s">
        <v>168</v>
      </c>
      <c r="F26" s="157" t="s">
        <v>169</v>
      </c>
      <c r="G26" s="157" t="s">
        <v>166</v>
      </c>
      <c r="H26" s="162" t="str">
        <f>+H5</f>
        <v>増減差</v>
      </c>
    </row>
    <row r="27" spans="2:8" ht="15">
      <c r="B27" s="200" t="s">
        <v>186</v>
      </c>
      <c r="C27" s="160">
        <v>415</v>
      </c>
      <c r="D27" s="195">
        <f>IF($C$24=1,'需要'!EE7,0)</f>
        <v>54.61435599555806</v>
      </c>
      <c r="E27" s="220">
        <f>+'生産'!CP7</f>
        <v>0.10342148118962366</v>
      </c>
      <c r="F27" s="220">
        <f>+'所得'!Z7</f>
        <v>0.0013412224339348214</v>
      </c>
      <c r="G27" s="159">
        <f aca="true" t="shared" si="2" ref="G27:G41">SUM(C27:F27)</f>
        <v>469.71911869918165</v>
      </c>
      <c r="H27" s="222">
        <f aca="true" t="shared" si="3" ref="H27:H42">+G27-C27</f>
        <v>54.71911869918165</v>
      </c>
    </row>
    <row r="28" spans="2:8" ht="15">
      <c r="B28" s="200" t="s">
        <v>187</v>
      </c>
      <c r="C28" s="160">
        <v>809</v>
      </c>
      <c r="D28" s="195">
        <f>IF($C$24=1,'需要'!EE8,0)</f>
        <v>64.76389141857489</v>
      </c>
      <c r="E28" s="220">
        <f>+'生産'!CP8</f>
        <v>2.2089446939918904</v>
      </c>
      <c r="F28" s="220">
        <f>+'所得'!Z8</f>
        <v>0.002819925579156104</v>
      </c>
      <c r="G28" s="159">
        <f t="shared" si="2"/>
        <v>875.9756560381459</v>
      </c>
      <c r="H28" s="222">
        <f t="shared" si="3"/>
        <v>66.97565603814587</v>
      </c>
    </row>
    <row r="29" spans="2:8" ht="15">
      <c r="B29" s="200" t="s">
        <v>192</v>
      </c>
      <c r="C29" s="160">
        <v>1035</v>
      </c>
      <c r="D29" s="195">
        <f>IF($C$24=1,'需要'!EE9,0)</f>
        <v>510.6313748957117</v>
      </c>
      <c r="E29" s="220">
        <f>+'生産'!CP9</f>
        <v>0.5560590132949323</v>
      </c>
      <c r="F29" s="220">
        <f>+'所得'!Z9</f>
        <v>0.019628331028225938</v>
      </c>
      <c r="G29" s="159">
        <f t="shared" si="2"/>
        <v>1546.207062240035</v>
      </c>
      <c r="H29" s="222">
        <f t="shared" si="3"/>
        <v>511.20706224003493</v>
      </c>
    </row>
    <row r="30" spans="2:8" ht="15">
      <c r="B30" s="200" t="s">
        <v>193</v>
      </c>
      <c r="C30" s="160">
        <v>1191</v>
      </c>
      <c r="D30" s="195">
        <f>IF($C$24=1,'需要'!EE10,0)</f>
        <v>122.92822915565561</v>
      </c>
      <c r="E30" s="220">
        <f>+'生産'!CP10</f>
        <v>0.25769190132047676</v>
      </c>
      <c r="F30" s="220">
        <f>+'所得'!Z10</f>
        <v>0.006953808307448422</v>
      </c>
      <c r="G30" s="159">
        <f t="shared" si="2"/>
        <v>1314.1928748652833</v>
      </c>
      <c r="H30" s="222">
        <f t="shared" si="3"/>
        <v>123.19287486528333</v>
      </c>
    </row>
    <row r="31" spans="2:8" ht="15">
      <c r="B31" s="200" t="s">
        <v>202</v>
      </c>
      <c r="C31" s="160">
        <v>929</v>
      </c>
      <c r="D31" s="195">
        <f>IF($C$24=1,'需要'!EE11,0)</f>
        <v>24.910363259438476</v>
      </c>
      <c r="E31" s="220">
        <f>+'生産'!CP11</f>
        <v>0.16158290987302515</v>
      </c>
      <c r="F31" s="220">
        <f>+'所得'!Z11</f>
        <v>0.0037375337227983623</v>
      </c>
      <c r="G31" s="159">
        <f t="shared" si="2"/>
        <v>954.0756837030342</v>
      </c>
      <c r="H31" s="222">
        <f t="shared" si="3"/>
        <v>25.0756837030342</v>
      </c>
    </row>
    <row r="32" spans="2:8" ht="15">
      <c r="B32" s="200" t="s">
        <v>188</v>
      </c>
      <c r="C32" s="160">
        <v>3837</v>
      </c>
      <c r="D32" s="195">
        <f>IF($C$24=1,'需要'!EE12,0)</f>
        <v>48.7135756366885</v>
      </c>
      <c r="E32" s="220">
        <f>+'生産'!CP12</f>
        <v>2.1461585162174694</v>
      </c>
      <c r="F32" s="220">
        <f>+'所得'!Z12</f>
        <v>0.0015207304166914087</v>
      </c>
      <c r="G32" s="159">
        <f t="shared" si="2"/>
        <v>3887.8612548833225</v>
      </c>
      <c r="H32" s="222">
        <f t="shared" si="3"/>
        <v>50.861254883322545</v>
      </c>
    </row>
    <row r="33" spans="2:8" ht="15">
      <c r="B33" s="200" t="s">
        <v>195</v>
      </c>
      <c r="C33" s="160">
        <v>304</v>
      </c>
      <c r="D33" s="195">
        <f>IF($C$24=1,'需要'!EE13,0)</f>
        <v>69.1986218001382</v>
      </c>
      <c r="E33" s="220">
        <f>+'生産'!CP13</f>
        <v>1.719174317278302</v>
      </c>
      <c r="F33" s="220">
        <f>+'所得'!Z13</f>
        <v>0.0028662316401384287</v>
      </c>
      <c r="G33" s="159">
        <f t="shared" si="2"/>
        <v>374.92066234905667</v>
      </c>
      <c r="H33" s="222">
        <f t="shared" si="3"/>
        <v>70.92066234905667</v>
      </c>
    </row>
    <row r="34" spans="2:8" ht="15">
      <c r="B34" s="200" t="s">
        <v>189</v>
      </c>
      <c r="C34" s="160">
        <v>4928</v>
      </c>
      <c r="D34" s="195">
        <f>IF($C$24=1,'需要'!EE14,0)</f>
        <v>1149.2029796120014</v>
      </c>
      <c r="E34" s="220">
        <f>+'生産'!CP14</f>
        <v>3.1604750936181567</v>
      </c>
      <c r="F34" s="220">
        <f>+'所得'!Z14</f>
        <v>0.05077809487216409</v>
      </c>
      <c r="G34" s="159">
        <f t="shared" si="2"/>
        <v>6080.414232800492</v>
      </c>
      <c r="H34" s="222">
        <f t="shared" si="3"/>
        <v>1152.4142328004918</v>
      </c>
    </row>
    <row r="35" spans="2:8" ht="15">
      <c r="B35" s="200" t="s">
        <v>196</v>
      </c>
      <c r="C35" s="160">
        <v>1280</v>
      </c>
      <c r="D35" s="195">
        <f>IF($C$24=1,'需要'!EE15,0)</f>
        <v>199.58701628875997</v>
      </c>
      <c r="E35" s="220">
        <f>+'生産'!CP15</f>
        <v>2.6788168397768772</v>
      </c>
      <c r="F35" s="220">
        <f>+'所得'!Z15</f>
        <v>0.018562051184121433</v>
      </c>
      <c r="G35" s="159">
        <f t="shared" si="2"/>
        <v>1482.2843951797208</v>
      </c>
      <c r="H35" s="222">
        <f t="shared" si="3"/>
        <v>202.28439517972083</v>
      </c>
    </row>
    <row r="36" spans="2:8" ht="15">
      <c r="B36" s="200" t="s">
        <v>197</v>
      </c>
      <c r="C36" s="160">
        <v>1447</v>
      </c>
      <c r="D36" s="195">
        <f>IF($C$24=1,'需要'!EE16,0)</f>
        <v>1201.7691106844309</v>
      </c>
      <c r="E36" s="220">
        <f>+'生産'!CP16</f>
        <v>4.515986498221698</v>
      </c>
      <c r="F36" s="220">
        <f>+'所得'!Z16</f>
        <v>0.010781343010579128</v>
      </c>
      <c r="G36" s="159">
        <f t="shared" si="2"/>
        <v>2653.295878525663</v>
      </c>
      <c r="H36" s="222">
        <f t="shared" si="3"/>
        <v>1206.2958785256628</v>
      </c>
    </row>
    <row r="37" spans="2:8" ht="15">
      <c r="B37" s="200" t="s">
        <v>198</v>
      </c>
      <c r="C37" s="160">
        <v>262</v>
      </c>
      <c r="D37" s="195">
        <f>IF($C$24=1,'需要'!EE17,0)</f>
        <v>77.31420685139157</v>
      </c>
      <c r="E37" s="220">
        <f>+'生産'!CP17</f>
        <v>116.22827135764251</v>
      </c>
      <c r="F37" s="220">
        <f>+'所得'!Z17</f>
        <v>0.007980636231682181</v>
      </c>
      <c r="G37" s="159">
        <f t="shared" si="2"/>
        <v>455.55045884526584</v>
      </c>
      <c r="H37" s="222">
        <f t="shared" si="3"/>
        <v>193.55045884526584</v>
      </c>
    </row>
    <row r="38" spans="2:8" ht="15">
      <c r="B38" s="200" t="s">
        <v>199</v>
      </c>
      <c r="C38" s="160">
        <v>4025</v>
      </c>
      <c r="D38" s="195">
        <f>IF($C$24=1,'需要'!EE18,0)</f>
        <v>72.76344926484208</v>
      </c>
      <c r="E38" s="220">
        <f>+'生産'!CP18</f>
        <v>4.477749067975287</v>
      </c>
      <c r="F38" s="220">
        <f>+'所得'!Z18</f>
        <v>0.009562166103884086</v>
      </c>
      <c r="G38" s="159">
        <f t="shared" si="2"/>
        <v>4102.250760498921</v>
      </c>
      <c r="H38" s="222">
        <f t="shared" si="3"/>
        <v>77.25076049892141</v>
      </c>
    </row>
    <row r="39" spans="2:8" ht="15">
      <c r="B39" s="200" t="s">
        <v>200</v>
      </c>
      <c r="C39" s="160">
        <v>571</v>
      </c>
      <c r="D39" s="195">
        <f>IF($C$24=1,'需要'!EE19,0)</f>
        <v>131.4189755672838</v>
      </c>
      <c r="E39" s="220">
        <f>+'生産'!CP19</f>
        <v>1.4018455341091534</v>
      </c>
      <c r="F39" s="220">
        <f>+'所得'!Z19</f>
        <v>0.004255123754244735</v>
      </c>
      <c r="G39" s="159">
        <f t="shared" si="2"/>
        <v>703.8250762251472</v>
      </c>
      <c r="H39" s="222">
        <f t="shared" si="3"/>
        <v>132.8250762251472</v>
      </c>
    </row>
    <row r="40" spans="2:8" ht="15">
      <c r="B40" s="200" t="s">
        <v>201</v>
      </c>
      <c r="C40" s="160">
        <v>598</v>
      </c>
      <c r="D40" s="195">
        <f>IF($C$24=1,'需要'!EE20,0)</f>
        <v>516.5245750519272</v>
      </c>
      <c r="E40" s="220">
        <f>+'生産'!CP20</f>
        <v>0.8396898884476598</v>
      </c>
      <c r="F40" s="220">
        <f>+'所得'!Z20</f>
        <v>0.006024495179507613</v>
      </c>
      <c r="G40" s="159">
        <f t="shared" si="2"/>
        <v>1115.3702894355542</v>
      </c>
      <c r="H40" s="222">
        <f t="shared" si="3"/>
        <v>517.3702894355542</v>
      </c>
    </row>
    <row r="41" spans="2:8" ht="15">
      <c r="B41" s="200" t="s">
        <v>190</v>
      </c>
      <c r="C41" s="180">
        <v>0</v>
      </c>
      <c r="D41" s="195">
        <f>IF($C$24=1,'需要'!EE21,0)</f>
        <v>0</v>
      </c>
      <c r="E41" s="220">
        <f>+'生産'!CP21</f>
        <v>0</v>
      </c>
      <c r="F41" s="220">
        <f>+'所得'!Z21</f>
        <v>0</v>
      </c>
      <c r="G41" s="159">
        <f t="shared" si="2"/>
        <v>0</v>
      </c>
      <c r="H41" s="222">
        <f t="shared" si="3"/>
        <v>0</v>
      </c>
    </row>
    <row r="42" spans="2:8" ht="15">
      <c r="B42" s="161" t="s">
        <v>42</v>
      </c>
      <c r="C42" s="157">
        <f>SUM(C27:C41)</f>
        <v>21631</v>
      </c>
      <c r="D42" s="223">
        <f>SUM(D27:D41)</f>
        <v>4244.340725482402</v>
      </c>
      <c r="E42" s="223">
        <f>SUM(E27:E41)</f>
        <v>140.45586711295707</v>
      </c>
      <c r="F42" s="223">
        <f>SUM(F27:F41)</f>
        <v>0.14681169346457673</v>
      </c>
      <c r="G42" s="157">
        <f>SUM(G27:G41)</f>
        <v>26015.943404288828</v>
      </c>
      <c r="H42" s="162">
        <f t="shared" si="3"/>
        <v>4384.943404288828</v>
      </c>
    </row>
    <row r="43" ht="12"/>
    <row r="44" spans="1:8" ht="14.25" hidden="1">
      <c r="A44" s="182" t="s">
        <v>304</v>
      </c>
      <c r="B44" s="256" t="s">
        <v>42</v>
      </c>
      <c r="C44" s="256" t="s">
        <v>305</v>
      </c>
      <c r="D44" s="258">
        <f>+'需要'!AQ49</f>
        <v>403.78588352092083</v>
      </c>
      <c r="E44" s="259">
        <f>+'生産'!K49</f>
        <v>9.021592404831841</v>
      </c>
      <c r="F44" s="259">
        <f>+'所得'!K49</f>
        <v>0.012949798685758473</v>
      </c>
      <c r="G44" s="257">
        <f>SUM(D44:F44)</f>
        <v>412.82042572443845</v>
      </c>
      <c r="H44" s="257"/>
    </row>
    <row r="45" ht="10.5" hidden="1"/>
    <row r="46" ht="10.5" hidden="1"/>
    <row r="47" ht="10.5" hidden="1"/>
    <row r="48" ht="12"/>
    <row r="49" ht="12"/>
    <row r="50" spans="1:7" ht="15">
      <c r="A50" s="182" t="s">
        <v>306</v>
      </c>
      <c r="B50" s="2" t="s">
        <v>176</v>
      </c>
      <c r="C50" s="152">
        <v>1</v>
      </c>
      <c r="G50" s="7" t="s">
        <v>178</v>
      </c>
    </row>
    <row r="51" spans="2:8" ht="15">
      <c r="B51" s="16"/>
      <c r="C51" s="156"/>
      <c r="D51" s="157" t="s">
        <v>183</v>
      </c>
      <c r="E51" s="157" t="s">
        <v>184</v>
      </c>
      <c r="F51" s="157" t="s">
        <v>185</v>
      </c>
      <c r="G51" s="156"/>
      <c r="H51" s="16"/>
    </row>
    <row r="52" spans="2:8" ht="15">
      <c r="B52" s="158"/>
      <c r="C52" s="157" t="s">
        <v>165</v>
      </c>
      <c r="D52" s="157" t="s">
        <v>167</v>
      </c>
      <c r="E52" s="157" t="s">
        <v>168</v>
      </c>
      <c r="F52" s="157" t="s">
        <v>169</v>
      </c>
      <c r="G52" s="157" t="s">
        <v>166</v>
      </c>
      <c r="H52" s="158" t="s">
        <v>182</v>
      </c>
    </row>
    <row r="53" spans="2:8" ht="15">
      <c r="B53" s="200" t="s">
        <v>186</v>
      </c>
      <c r="C53" s="160">
        <v>15306</v>
      </c>
      <c r="D53" s="195">
        <f>'需要'!BY54</f>
        <v>2014.2696223569985</v>
      </c>
      <c r="E53" s="220">
        <f>'生産'!BY54</f>
        <v>3.8143587718285614</v>
      </c>
      <c r="F53" s="220">
        <f>'所得'!R59</f>
        <v>0.049466546959161334</v>
      </c>
      <c r="G53" s="221">
        <f aca="true" t="shared" si="4" ref="G53:G67">SUM(C53:F53)</f>
        <v>17324.133447675787</v>
      </c>
      <c r="H53" s="222">
        <f aca="true" t="shared" si="5" ref="H53:H68">+G53-C53</f>
        <v>2018.1334476757875</v>
      </c>
    </row>
    <row r="54" spans="2:8" ht="15">
      <c r="B54" s="200" t="s">
        <v>187</v>
      </c>
      <c r="C54" s="160">
        <v>857</v>
      </c>
      <c r="D54" s="195">
        <f>'需要'!BY55</f>
        <v>68.63459464969912</v>
      </c>
      <c r="E54" s="220">
        <f>'生産'!BY55</f>
        <v>2.3409653180947356</v>
      </c>
      <c r="F54" s="220">
        <f>'所得'!R60</f>
        <v>0.0029884623179419843</v>
      </c>
      <c r="G54" s="221">
        <f t="shared" si="4"/>
        <v>927.9785484301118</v>
      </c>
      <c r="H54" s="222">
        <f t="shared" si="5"/>
        <v>70.9785484301118</v>
      </c>
    </row>
    <row r="55" spans="2:8" ht="15">
      <c r="B55" s="200" t="s">
        <v>192</v>
      </c>
      <c r="C55" s="160">
        <v>6878</v>
      </c>
      <c r="D55" s="195">
        <f>'需要'!BY56</f>
        <v>3392.8895291218155</v>
      </c>
      <c r="E55" s="220">
        <f>'生産'!BY56</f>
        <v>3.694733415406568</v>
      </c>
      <c r="F55" s="220">
        <f>'所得'!R61</f>
        <v>0.1304204208631049</v>
      </c>
      <c r="G55" s="221">
        <f t="shared" si="4"/>
        <v>10274.714682958085</v>
      </c>
      <c r="H55" s="222">
        <f t="shared" si="5"/>
        <v>3396.714682958085</v>
      </c>
    </row>
    <row r="56" spans="2:8" ht="15">
      <c r="B56" s="200" t="s">
        <v>193</v>
      </c>
      <c r="C56" s="160">
        <v>6133</v>
      </c>
      <c r="D56" s="195">
        <f>'需要'!BY57</f>
        <v>632.9701885668685</v>
      </c>
      <c r="E56" s="220">
        <f>'生産'!BY57</f>
        <v>1.32688229946305</v>
      </c>
      <c r="F56" s="220">
        <f>'所得'!R62</f>
        <v>0.03580587946199158</v>
      </c>
      <c r="G56" s="221">
        <f t="shared" si="4"/>
        <v>6767.332876745793</v>
      </c>
      <c r="H56" s="222">
        <f t="shared" si="5"/>
        <v>634.3328767457933</v>
      </c>
    </row>
    <row r="57" spans="2:8" ht="15">
      <c r="B57" s="200" t="s">
        <v>202</v>
      </c>
      <c r="C57" s="160">
        <v>12726</v>
      </c>
      <c r="D57" s="195">
        <f>'需要'!BY58</f>
        <v>341.2639324035237</v>
      </c>
      <c r="E57" s="220">
        <f>'生産'!BY58</f>
        <v>2.2136336856340058</v>
      </c>
      <c r="F57" s="220">
        <f>'所得'!R63</f>
        <v>0.05120300504849812</v>
      </c>
      <c r="G57" s="221">
        <f t="shared" si="4"/>
        <v>13069.528769094208</v>
      </c>
      <c r="H57" s="222">
        <f t="shared" si="5"/>
        <v>343.52876909420775</v>
      </c>
    </row>
    <row r="58" spans="2:8" ht="15">
      <c r="B58" s="200" t="s">
        <v>188</v>
      </c>
      <c r="C58" s="160">
        <v>29828</v>
      </c>
      <c r="D58" s="195">
        <f>'需要'!BY59</f>
        <v>378.71346736440233</v>
      </c>
      <c r="E58" s="220">
        <f>'生産'!BY59</f>
        <v>16.684858842064063</v>
      </c>
      <c r="F58" s="220">
        <f>'所得'!R64</f>
        <v>0.01182259937818981</v>
      </c>
      <c r="G58" s="221">
        <f t="shared" si="4"/>
        <v>30223.410148805848</v>
      </c>
      <c r="H58" s="222">
        <f t="shared" si="5"/>
        <v>395.4101488058477</v>
      </c>
    </row>
    <row r="59" spans="2:8" ht="15">
      <c r="B59" s="200" t="s">
        <v>195</v>
      </c>
      <c r="C59" s="160">
        <v>7789</v>
      </c>
      <c r="D59" s="195">
        <f>'需要'!BY60</f>
        <v>1772.9682773519007</v>
      </c>
      <c r="E59" s="220">
        <f>'生産'!BY60</f>
        <v>44.04772014934053</v>
      </c>
      <c r="F59" s="220">
        <f>'所得'!R65</f>
        <v>0.07343697954252601</v>
      </c>
      <c r="G59" s="221">
        <f t="shared" si="4"/>
        <v>9606.089434480786</v>
      </c>
      <c r="H59" s="222">
        <f t="shared" si="5"/>
        <v>1817.0894344807857</v>
      </c>
    </row>
    <row r="60" spans="2:8" ht="15">
      <c r="B60" s="200" t="s">
        <v>189</v>
      </c>
      <c r="C60" s="160">
        <v>28066</v>
      </c>
      <c r="D60" s="195">
        <f>'需要'!BY61</f>
        <v>6544.556358181035</v>
      </c>
      <c r="E60" s="220">
        <f>'生産'!BY61</f>
        <v>17.998480456250554</v>
      </c>
      <c r="F60" s="220">
        <f>'所得'!R66</f>
        <v>0.2891744187472787</v>
      </c>
      <c r="G60" s="221">
        <f t="shared" si="4"/>
        <v>34628.844013056034</v>
      </c>
      <c r="H60" s="222">
        <f t="shared" si="5"/>
        <v>6562.844013056034</v>
      </c>
    </row>
    <row r="61" spans="2:8" ht="15">
      <c r="B61" s="200" t="s">
        <v>196</v>
      </c>
      <c r="C61" s="160">
        <v>41438</v>
      </c>
      <c r="D61" s="195">
        <f>'需要'!BY62</f>
        <v>6461.391270606024</v>
      </c>
      <c r="E61" s="220">
        <f>'生産'!BY62</f>
        <v>86.72349567591338</v>
      </c>
      <c r="F61" s="220">
        <f>'所得'!R67</f>
        <v>0.6009242370360484</v>
      </c>
      <c r="G61" s="221">
        <f t="shared" si="4"/>
        <v>47986.71569051897</v>
      </c>
      <c r="H61" s="222">
        <f t="shared" si="5"/>
        <v>6548.7156905189695</v>
      </c>
    </row>
    <row r="62" spans="2:8" ht="15">
      <c r="B62" s="200" t="s">
        <v>197</v>
      </c>
      <c r="C62" s="160">
        <v>8029</v>
      </c>
      <c r="D62" s="195">
        <f>'需要'!BY63</f>
        <v>6669.244173478308</v>
      </c>
      <c r="E62" s="220">
        <f>'生産'!BY63</f>
        <v>25.061566629565693</v>
      </c>
      <c r="F62" s="220">
        <f>'所得'!R68</f>
        <v>0.05983130071850951</v>
      </c>
      <c r="G62" s="221">
        <f t="shared" si="4"/>
        <v>14723.36557140859</v>
      </c>
      <c r="H62" s="222">
        <f t="shared" si="5"/>
        <v>6694.365571408591</v>
      </c>
    </row>
    <row r="63" spans="2:8" ht="15">
      <c r="B63" s="200" t="s">
        <v>198</v>
      </c>
      <c r="C63" s="160">
        <v>1582</v>
      </c>
      <c r="D63" s="195">
        <f>'需要'!BY64</f>
        <v>466.98453748895554</v>
      </c>
      <c r="E63" s="220">
        <f>'生産'!BY64</f>
        <v>702.028873521485</v>
      </c>
      <c r="F63" s="220">
        <f>'所得'!R69</f>
        <v>0.0482037373374752</v>
      </c>
      <c r="G63" s="221">
        <f t="shared" si="4"/>
        <v>2751.061614747778</v>
      </c>
      <c r="H63" s="222">
        <f t="shared" si="5"/>
        <v>1169.061614747778</v>
      </c>
    </row>
    <row r="64" spans="2:8" ht="15">
      <c r="B64" s="200" t="s">
        <v>199</v>
      </c>
      <c r="C64" s="160">
        <v>60899</v>
      </c>
      <c r="D64" s="195">
        <f>'需要'!BY65</f>
        <v>1100.9534161510792</v>
      </c>
      <c r="E64" s="220">
        <f>'生産'!BY65</f>
        <v>67.75095439897852</v>
      </c>
      <c r="F64" s="220">
        <f>'所得'!R70</f>
        <v>0.1446811489042745</v>
      </c>
      <c r="G64" s="221">
        <f t="shared" si="4"/>
        <v>62067.84905169897</v>
      </c>
      <c r="H64" s="222">
        <f t="shared" si="5"/>
        <v>1168.8490516989696</v>
      </c>
    </row>
    <row r="65" spans="2:8" ht="15">
      <c r="B65" s="200" t="s">
        <v>200</v>
      </c>
      <c r="C65" s="160">
        <v>11038</v>
      </c>
      <c r="D65" s="195">
        <f>'需要'!BY66</f>
        <v>2540.636654145927</v>
      </c>
      <c r="E65" s="220">
        <f>'生産'!BY66</f>
        <v>27.100958077283398</v>
      </c>
      <c r="F65" s="220">
        <f>'所得'!R71</f>
        <v>0.08226151003913686</v>
      </c>
      <c r="G65" s="221">
        <f t="shared" si="4"/>
        <v>13605.81987373325</v>
      </c>
      <c r="H65" s="222">
        <f t="shared" si="5"/>
        <v>2567.8198737332496</v>
      </c>
    </row>
    <row r="66" spans="2:8" ht="15">
      <c r="B66" s="200" t="s">
        <v>201</v>
      </c>
      <c r="C66" s="180">
        <v>17925</v>
      </c>
      <c r="D66" s="195">
        <f>'需要'!BY67</f>
        <v>15483.618444872516</v>
      </c>
      <c r="E66" s="220">
        <f>'生産'!BY67</f>
        <v>25.17099567515074</v>
      </c>
      <c r="F66" s="220">
        <f>'所得'!R72</f>
        <v>0.18059350743010033</v>
      </c>
      <c r="G66" s="221">
        <f t="shared" si="4"/>
        <v>33433.9700340551</v>
      </c>
      <c r="H66" s="222">
        <f t="shared" si="5"/>
        <v>15508.970034055099</v>
      </c>
    </row>
    <row r="67" spans="2:8" ht="15">
      <c r="B67" s="200" t="s">
        <v>190</v>
      </c>
      <c r="C67" s="160">
        <v>463</v>
      </c>
      <c r="D67" s="195">
        <f>'需要'!BY68</f>
        <v>111.39335214890184</v>
      </c>
      <c r="E67" s="220">
        <f>'生産'!BY68</f>
        <v>1.6350300280182688</v>
      </c>
      <c r="F67" s="220">
        <f>'所得'!R73</f>
        <v>0.003898279477314065</v>
      </c>
      <c r="G67" s="221">
        <f t="shared" si="4"/>
        <v>576.0322804563974</v>
      </c>
      <c r="H67" s="222">
        <f t="shared" si="5"/>
        <v>113.03228045639742</v>
      </c>
    </row>
    <row r="68" spans="2:8" ht="15">
      <c r="B68" s="161" t="s">
        <v>42</v>
      </c>
      <c r="C68" s="157">
        <f>SUM(C53:C67)</f>
        <v>248957</v>
      </c>
      <c r="D68" s="196">
        <f>SUM(D53:D67)</f>
        <v>47980.48781888795</v>
      </c>
      <c r="E68" s="196">
        <f>SUM(E53:E67)</f>
        <v>1027.593506944477</v>
      </c>
      <c r="F68" s="196">
        <f>SUM(F53:F67)</f>
        <v>1.7647120332615516</v>
      </c>
      <c r="G68" s="157">
        <f>SUM(G53:G67)</f>
        <v>297966.84603786573</v>
      </c>
      <c r="H68" s="162">
        <f t="shared" si="5"/>
        <v>49009.84603786573</v>
      </c>
    </row>
  </sheetData>
  <sheetProtection/>
  <mergeCells count="1">
    <mergeCell ref="A1:C1"/>
  </mergeCells>
  <printOptions/>
  <pageMargins left="0.26" right="0.2" top="0.2" bottom="0.2" header="0.2" footer="0.2"/>
  <pageSetup cellComments="asDisplayed" fitToHeight="1" fitToWidth="1" horizontalDpi="600" verticalDpi="600" orientation="landscape" paperSize="8" scale="92" r:id="rId4"/>
  <drawing r:id="rId3"/>
  <legacyDrawing r:id="rId2"/>
</worksheet>
</file>

<file path=xl/worksheets/sheet3.xml><?xml version="1.0" encoding="utf-8"?>
<worksheet xmlns="http://schemas.openxmlformats.org/spreadsheetml/2006/main" xmlns:r="http://schemas.openxmlformats.org/officeDocument/2006/relationships">
  <sheetPr>
    <tabColor theme="1"/>
    <pageSetUpPr fitToPage="1"/>
  </sheetPr>
  <dimension ref="A1:O190"/>
  <sheetViews>
    <sheetView zoomScale="139" zoomScaleNormal="139" zoomScalePageLayoutView="0" workbookViewId="0" topLeftCell="C37">
      <selection activeCell="F17" sqref="F17"/>
    </sheetView>
  </sheetViews>
  <sheetFormatPr defaultColWidth="9.00390625" defaultRowHeight="12"/>
  <cols>
    <col min="1" max="1" width="3.625" style="265" customWidth="1"/>
    <col min="2" max="2" width="6.75390625" style="198" customWidth="1"/>
    <col min="3" max="3" width="20.50390625" style="198" bestFit="1" customWidth="1"/>
    <col min="4" max="4" width="18.375" style="198" bestFit="1" customWidth="1"/>
    <col min="5" max="5" width="30.00390625" style="198" customWidth="1"/>
    <col min="6" max="6" width="8.50390625" style="203" bestFit="1" customWidth="1"/>
    <col min="7" max="7" width="7.50390625" style="203" bestFit="1" customWidth="1"/>
    <col min="8" max="8" width="8.50390625" style="203" customWidth="1"/>
    <col min="9" max="9" width="7.50390625" style="203" customWidth="1"/>
    <col min="10" max="10" width="13.875" style="203" bestFit="1" customWidth="1"/>
    <col min="11" max="11" width="11.00390625" style="265" bestFit="1" customWidth="1"/>
    <col min="12" max="12" width="32.875" style="265" bestFit="1" customWidth="1"/>
    <col min="13" max="13" width="12.375" style="268" customWidth="1"/>
    <col min="14" max="16384" width="9.00390625" style="265" customWidth="1"/>
  </cols>
  <sheetData>
    <row r="1" spans="11:13" ht="24">
      <c r="K1" s="197" t="s">
        <v>248</v>
      </c>
      <c r="L1" s="198"/>
      <c r="M1" s="203"/>
    </row>
    <row r="2" spans="11:13" ht="12">
      <c r="K2" s="198"/>
      <c r="L2" s="198" t="s">
        <v>298</v>
      </c>
      <c r="M2" s="203" t="s">
        <v>252</v>
      </c>
    </row>
    <row r="3" spans="11:13" ht="12.75">
      <c r="K3" s="199">
        <v>101</v>
      </c>
      <c r="L3" s="200" t="s">
        <v>186</v>
      </c>
      <c r="M3" s="204">
        <f aca="true" t="shared" si="0" ref="M3:M17">SUMIF($B$40:$B$190,$K$3:$K$36,$J$40:$J$190)</f>
        <v>0</v>
      </c>
    </row>
    <row r="4" spans="11:13" ht="12.75">
      <c r="K4" s="199">
        <v>102</v>
      </c>
      <c r="L4" s="200" t="s">
        <v>187</v>
      </c>
      <c r="M4" s="204">
        <f t="shared" si="0"/>
        <v>0</v>
      </c>
    </row>
    <row r="5" spans="11:13" ht="12.75">
      <c r="K5" s="199">
        <v>103</v>
      </c>
      <c r="L5" s="200" t="s">
        <v>192</v>
      </c>
      <c r="M5" s="204">
        <f t="shared" si="0"/>
        <v>1150</v>
      </c>
    </row>
    <row r="6" spans="11:13" ht="12.75">
      <c r="K6" s="199">
        <v>104</v>
      </c>
      <c r="L6" s="200" t="s">
        <v>193</v>
      </c>
      <c r="M6" s="204">
        <f t="shared" si="0"/>
        <v>0</v>
      </c>
    </row>
    <row r="7" spans="11:13" ht="12.75">
      <c r="K7" s="199">
        <v>105</v>
      </c>
      <c r="L7" s="200" t="s">
        <v>202</v>
      </c>
      <c r="M7" s="204">
        <f t="shared" si="0"/>
        <v>0</v>
      </c>
    </row>
    <row r="8" spans="11:13" ht="12.75">
      <c r="K8" s="199">
        <v>106</v>
      </c>
      <c r="L8" s="200" t="s">
        <v>188</v>
      </c>
      <c r="M8" s="204">
        <f t="shared" si="0"/>
        <v>270000</v>
      </c>
    </row>
    <row r="9" spans="11:13" ht="12.75">
      <c r="K9" s="199">
        <v>107</v>
      </c>
      <c r="L9" s="200" t="s">
        <v>195</v>
      </c>
      <c r="M9" s="204">
        <f t="shared" si="0"/>
        <v>0</v>
      </c>
    </row>
    <row r="10" spans="11:15" ht="12.75">
      <c r="K10" s="199">
        <v>108</v>
      </c>
      <c r="L10" s="200" t="s">
        <v>189</v>
      </c>
      <c r="M10" s="204">
        <f t="shared" si="0"/>
        <v>6000</v>
      </c>
      <c r="O10" s="266" t="s">
        <v>297</v>
      </c>
    </row>
    <row r="11" spans="11:13" ht="12.75">
      <c r="K11" s="199">
        <v>109</v>
      </c>
      <c r="L11" s="200" t="s">
        <v>196</v>
      </c>
      <c r="M11" s="204">
        <f t="shared" si="0"/>
        <v>150</v>
      </c>
    </row>
    <row r="12" spans="11:13" ht="12.75">
      <c r="K12" s="199">
        <v>110</v>
      </c>
      <c r="L12" s="200" t="s">
        <v>197</v>
      </c>
      <c r="M12" s="204">
        <f t="shared" si="0"/>
        <v>30480</v>
      </c>
    </row>
    <row r="13" spans="11:13" ht="12.75">
      <c r="K13" s="199">
        <v>111</v>
      </c>
      <c r="L13" s="200" t="s">
        <v>198</v>
      </c>
      <c r="M13" s="204">
        <f t="shared" si="0"/>
        <v>920</v>
      </c>
    </row>
    <row r="14" spans="11:13" ht="12.75">
      <c r="K14" s="199">
        <v>112</v>
      </c>
      <c r="L14" s="200" t="s">
        <v>199</v>
      </c>
      <c r="M14" s="204">
        <f t="shared" si="0"/>
        <v>0</v>
      </c>
    </row>
    <row r="15" spans="11:13" ht="12.75">
      <c r="K15" s="199">
        <v>113</v>
      </c>
      <c r="L15" s="200" t="s">
        <v>200</v>
      </c>
      <c r="M15" s="204">
        <f t="shared" si="0"/>
        <v>0</v>
      </c>
    </row>
    <row r="16" spans="11:13" ht="12.75">
      <c r="K16" s="199">
        <v>114</v>
      </c>
      <c r="L16" s="200" t="s">
        <v>201</v>
      </c>
      <c r="M16" s="204">
        <f t="shared" si="0"/>
        <v>65400</v>
      </c>
    </row>
    <row r="17" spans="11:14" ht="12.75">
      <c r="K17" s="199">
        <v>115</v>
      </c>
      <c r="L17" s="200" t="s">
        <v>190</v>
      </c>
      <c r="M17" s="204">
        <f t="shared" si="0"/>
        <v>0</v>
      </c>
      <c r="N17" s="267"/>
    </row>
    <row r="18" ht="12">
      <c r="K18" s="198"/>
    </row>
    <row r="19" spans="11:13" ht="12">
      <c r="K19" s="198"/>
      <c r="L19" s="198" t="s">
        <v>242</v>
      </c>
      <c r="M19" s="203"/>
    </row>
    <row r="20" spans="11:13" ht="12.75">
      <c r="K20" s="199">
        <v>201</v>
      </c>
      <c r="L20" s="200" t="s">
        <v>186</v>
      </c>
      <c r="M20" s="204">
        <f>SUMIF($B$40:$B190,$K$3:$K$36,$J$40:$J$190)</f>
        <v>0</v>
      </c>
    </row>
    <row r="21" spans="11:13" ht="12.75">
      <c r="K21" s="199">
        <v>202</v>
      </c>
      <c r="L21" s="200" t="s">
        <v>187</v>
      </c>
      <c r="M21" s="204">
        <f>SUMIF($B$40:$B191,$K$3:$K$36,$J$40:$J$190)</f>
        <v>0</v>
      </c>
    </row>
    <row r="22" spans="11:13" ht="12.75">
      <c r="K22" s="199">
        <v>203</v>
      </c>
      <c r="L22" s="200" t="s">
        <v>192</v>
      </c>
      <c r="M22" s="204">
        <f>SUMIF($B$40:$B192,$K$3:$K$36,$J$40:$J$190)</f>
        <v>0</v>
      </c>
    </row>
    <row r="23" spans="11:13" ht="12.75">
      <c r="K23" s="199">
        <v>204</v>
      </c>
      <c r="L23" s="200" t="s">
        <v>193</v>
      </c>
      <c r="M23" s="204">
        <f>SUMIF($B$40:$B193,$K$3:$K$36,$J$40:$J$190)</f>
        <v>0</v>
      </c>
    </row>
    <row r="24" spans="11:13" ht="12.75">
      <c r="K24" s="199">
        <v>205</v>
      </c>
      <c r="L24" s="200" t="s">
        <v>202</v>
      </c>
      <c r="M24" s="204">
        <f>SUMIF($B$40:$B194,$K$3:$K$36,$J$40:$J$190)</f>
        <v>0</v>
      </c>
    </row>
    <row r="25" spans="11:13" ht="12.75">
      <c r="K25" s="199">
        <v>206</v>
      </c>
      <c r="L25" s="200" t="s">
        <v>188</v>
      </c>
      <c r="M25" s="204">
        <f>SUMIF($B$40:$B195,$K$3:$K$36,$J$40:$J$190)</f>
        <v>0</v>
      </c>
    </row>
    <row r="26" spans="11:13" ht="12.75">
      <c r="K26" s="199">
        <v>207</v>
      </c>
      <c r="L26" s="200" t="s">
        <v>195</v>
      </c>
      <c r="M26" s="204">
        <f>SUMIF($B$40:$B196,$K$3:$K$36,$J$40:$J$190)</f>
        <v>0</v>
      </c>
    </row>
    <row r="27" spans="11:13" ht="12.75">
      <c r="K27" s="199">
        <v>208</v>
      </c>
      <c r="L27" s="200" t="s">
        <v>189</v>
      </c>
      <c r="M27" s="204">
        <f>SUMIF($B$40:$B197,$K$3:$K$36,$J$40:$J$190)</f>
        <v>0</v>
      </c>
    </row>
    <row r="28" spans="11:13" ht="12.75">
      <c r="K28" s="199">
        <v>209</v>
      </c>
      <c r="L28" s="200" t="s">
        <v>196</v>
      </c>
      <c r="M28" s="204">
        <f>SUMIF($B$40:$B198,$K$3:$K$36,$J$40:$J$190)</f>
        <v>0</v>
      </c>
    </row>
    <row r="29" spans="11:13" ht="12.75">
      <c r="K29" s="199">
        <v>210</v>
      </c>
      <c r="L29" s="200" t="s">
        <v>197</v>
      </c>
      <c r="M29" s="204">
        <f>SUMIF($B$40:$B199,$K$3:$K$36,$J$40:$J$190)</f>
        <v>0</v>
      </c>
    </row>
    <row r="30" spans="11:13" ht="12.75">
      <c r="K30" s="199">
        <v>211</v>
      </c>
      <c r="L30" s="200" t="s">
        <v>198</v>
      </c>
      <c r="M30" s="204">
        <f>SUMIF($B$40:$B200,$K$3:$K$36,$J$40:$J$190)</f>
        <v>1000000</v>
      </c>
    </row>
    <row r="31" spans="11:13" ht="12.75">
      <c r="K31" s="199">
        <v>212</v>
      </c>
      <c r="L31" s="200" t="s">
        <v>199</v>
      </c>
      <c r="M31" s="204">
        <f>SUMIF($B$40:$B201,$K$3:$K$36,$J$40:$J$190)</f>
        <v>0</v>
      </c>
    </row>
    <row r="32" spans="11:13" ht="12.75">
      <c r="K32" s="199">
        <v>213</v>
      </c>
      <c r="L32" s="200" t="s">
        <v>200</v>
      </c>
      <c r="M32" s="204">
        <f>SUMIF($B$40:$B202,$K$3:$K$36,$J$40:$J$190)</f>
        <v>0</v>
      </c>
    </row>
    <row r="33" spans="11:13" ht="12.75">
      <c r="K33" s="199">
        <v>214</v>
      </c>
      <c r="L33" s="200" t="s">
        <v>201</v>
      </c>
      <c r="M33" s="204">
        <f>SUMIF($B$40:$B203,$K$3:$K$36,$J$40:$J$190)</f>
        <v>0</v>
      </c>
    </row>
    <row r="34" spans="11:13" ht="12.75">
      <c r="K34" s="199">
        <v>215</v>
      </c>
      <c r="L34" s="200" t="s">
        <v>190</v>
      </c>
      <c r="M34" s="204">
        <f>SUMIF($B$40:$B204,$K$3:$K$36,$J$40:$J$190)</f>
        <v>0</v>
      </c>
    </row>
    <row r="35" spans="11:13" ht="12">
      <c r="K35" s="198"/>
      <c r="L35" s="198"/>
      <c r="M35" s="203"/>
    </row>
    <row r="36" spans="11:13" ht="12.75">
      <c r="K36" s="198">
        <v>301</v>
      </c>
      <c r="L36" s="200" t="s">
        <v>243</v>
      </c>
      <c r="M36" s="204">
        <f>SUMIF($B$40:$B$190,$K$3:$K$36,$J$40:$J$190)</f>
        <v>2440</v>
      </c>
    </row>
    <row r="37" spans="11:13" ht="12">
      <c r="K37" s="198"/>
      <c r="L37" s="201"/>
      <c r="M37" s="205"/>
    </row>
    <row r="38" spans="2:10" ht="23.25">
      <c r="B38" s="202" t="s">
        <v>249</v>
      </c>
      <c r="J38" s="264" t="s">
        <v>252</v>
      </c>
    </row>
    <row r="39" spans="1:13" s="260" customFormat="1" ht="10.5">
      <c r="A39" s="260" t="s">
        <v>315</v>
      </c>
      <c r="B39" s="261" t="s">
        <v>246</v>
      </c>
      <c r="C39" s="261" t="s">
        <v>247</v>
      </c>
      <c r="D39" s="261" t="s">
        <v>250</v>
      </c>
      <c r="E39" s="261" t="s">
        <v>244</v>
      </c>
      <c r="F39" s="262" t="s">
        <v>313</v>
      </c>
      <c r="G39" s="262" t="s">
        <v>314</v>
      </c>
      <c r="H39" s="285" t="s">
        <v>330</v>
      </c>
      <c r="I39" s="262" t="s">
        <v>216</v>
      </c>
      <c r="J39" s="262" t="s">
        <v>245</v>
      </c>
      <c r="M39" s="263"/>
    </row>
    <row r="40" spans="1:11" ht="10.5">
      <c r="A40" s="265">
        <v>1</v>
      </c>
      <c r="B40" s="276">
        <v>106</v>
      </c>
      <c r="C40" s="269" t="str">
        <f aca="true" t="shared" si="1" ref="C40:C105">IF(B40="","",VLOOKUP(B40,$K$3:$M$36,2))</f>
        <v>建設業</v>
      </c>
      <c r="D40" s="277" t="s">
        <v>326</v>
      </c>
      <c r="E40" s="278" t="s">
        <v>327</v>
      </c>
      <c r="F40" s="279">
        <v>30000</v>
      </c>
      <c r="G40" s="279">
        <v>2</v>
      </c>
      <c r="H40" s="279">
        <v>1</v>
      </c>
      <c r="I40" s="279">
        <v>1</v>
      </c>
      <c r="J40" s="282">
        <f>F40*G40*H40*I40</f>
        <v>60000</v>
      </c>
      <c r="K40" s="268"/>
    </row>
    <row r="41" spans="1:10" ht="10.5">
      <c r="A41" s="265">
        <v>2</v>
      </c>
      <c r="B41" s="276">
        <v>106</v>
      </c>
      <c r="C41" s="269" t="str">
        <f t="shared" si="1"/>
        <v>建設業</v>
      </c>
      <c r="D41" s="277" t="s">
        <v>328</v>
      </c>
      <c r="E41" s="278" t="s">
        <v>329</v>
      </c>
      <c r="F41" s="279">
        <v>10000</v>
      </c>
      <c r="G41" s="279">
        <v>10</v>
      </c>
      <c r="H41" s="279">
        <v>1</v>
      </c>
      <c r="I41" s="279">
        <v>1</v>
      </c>
      <c r="J41" s="282">
        <f aca="true" t="shared" si="2" ref="J41:J107">F41*G41*H41*I41</f>
        <v>100000</v>
      </c>
    </row>
    <row r="42" spans="1:10" ht="10.5">
      <c r="A42" s="265">
        <v>3</v>
      </c>
      <c r="B42" s="276">
        <v>106</v>
      </c>
      <c r="C42" s="269" t="str">
        <f t="shared" si="1"/>
        <v>建設業</v>
      </c>
      <c r="D42" s="277" t="s">
        <v>328</v>
      </c>
      <c r="E42" s="278" t="s">
        <v>329</v>
      </c>
      <c r="F42" s="279">
        <v>5000</v>
      </c>
      <c r="G42" s="279">
        <v>10</v>
      </c>
      <c r="H42" s="279">
        <v>1</v>
      </c>
      <c r="I42" s="279">
        <v>1</v>
      </c>
      <c r="J42" s="282">
        <f>F42*G42*H42*I42</f>
        <v>50000</v>
      </c>
    </row>
    <row r="43" spans="1:10" ht="10.5">
      <c r="A43" s="265">
        <v>4</v>
      </c>
      <c r="B43" s="276">
        <v>106</v>
      </c>
      <c r="C43" s="269" t="str">
        <f t="shared" si="1"/>
        <v>建設業</v>
      </c>
      <c r="D43" s="277" t="s">
        <v>328</v>
      </c>
      <c r="E43" s="278" t="s">
        <v>329</v>
      </c>
      <c r="F43" s="279">
        <v>3000</v>
      </c>
      <c r="G43" s="279">
        <v>20</v>
      </c>
      <c r="H43" s="279">
        <v>1</v>
      </c>
      <c r="I43" s="279">
        <v>1</v>
      </c>
      <c r="J43" s="282">
        <f>F43*G43*H43*I43</f>
        <v>60000</v>
      </c>
    </row>
    <row r="44" spans="1:10" ht="10.5">
      <c r="A44" s="265">
        <v>5</v>
      </c>
      <c r="B44" s="276">
        <v>110</v>
      </c>
      <c r="C44" s="269" t="str">
        <f t="shared" si="1"/>
        <v>運輸</v>
      </c>
      <c r="D44" s="277" t="s">
        <v>323</v>
      </c>
      <c r="E44" s="278" t="s">
        <v>324</v>
      </c>
      <c r="F44" s="279">
        <v>20</v>
      </c>
      <c r="G44" s="279">
        <v>1</v>
      </c>
      <c r="H44" s="279">
        <v>24</v>
      </c>
      <c r="I44" s="279">
        <v>1</v>
      </c>
      <c r="J44" s="282">
        <f t="shared" si="2"/>
        <v>480</v>
      </c>
    </row>
    <row r="45" spans="1:10" ht="10.5">
      <c r="A45" s="265">
        <v>6</v>
      </c>
      <c r="B45" s="276">
        <v>114</v>
      </c>
      <c r="C45" s="269" t="str">
        <f t="shared" si="1"/>
        <v>対個人サービス</v>
      </c>
      <c r="D45" s="277" t="s">
        <v>323</v>
      </c>
      <c r="E45" s="278" t="s">
        <v>325</v>
      </c>
      <c r="F45" s="279">
        <v>10</v>
      </c>
      <c r="G45" s="279">
        <v>10</v>
      </c>
      <c r="H45" s="279">
        <v>24</v>
      </c>
      <c r="I45" s="279">
        <v>1</v>
      </c>
      <c r="J45" s="282">
        <f t="shared" si="2"/>
        <v>2400</v>
      </c>
    </row>
    <row r="46" spans="1:10" ht="10.5">
      <c r="A46" s="265">
        <v>7</v>
      </c>
      <c r="B46" s="276">
        <v>301</v>
      </c>
      <c r="C46" s="269" t="str">
        <f>IF(B46="","",VLOOKUP(B46,$K$3:$M$36,2))</f>
        <v>所得シート合計</v>
      </c>
      <c r="D46" s="277" t="s">
        <v>323</v>
      </c>
      <c r="E46" s="278" t="s">
        <v>335</v>
      </c>
      <c r="F46" s="279">
        <v>20</v>
      </c>
      <c r="G46" s="279">
        <v>1</v>
      </c>
      <c r="H46" s="279">
        <v>24</v>
      </c>
      <c r="I46" s="279">
        <v>2</v>
      </c>
      <c r="J46" s="282">
        <f>F46*G46*H46*I46</f>
        <v>960</v>
      </c>
    </row>
    <row r="47" spans="1:10" ht="10.5">
      <c r="A47" s="265">
        <v>8</v>
      </c>
      <c r="B47" s="290">
        <v>103</v>
      </c>
      <c r="C47" s="269" t="str">
        <f t="shared" si="1"/>
        <v>生活関連製造業</v>
      </c>
      <c r="D47" s="277" t="s">
        <v>323</v>
      </c>
      <c r="E47" s="280" t="s">
        <v>332</v>
      </c>
      <c r="F47" s="286">
        <v>0.05</v>
      </c>
      <c r="G47" s="287">
        <v>1000</v>
      </c>
      <c r="H47" s="287">
        <v>5</v>
      </c>
      <c r="I47" s="279">
        <v>1</v>
      </c>
      <c r="J47" s="282">
        <f t="shared" si="2"/>
        <v>250</v>
      </c>
    </row>
    <row r="48" spans="1:10" ht="10.5">
      <c r="A48" s="265">
        <v>9</v>
      </c>
      <c r="B48" s="280">
        <v>111</v>
      </c>
      <c r="C48" s="269" t="str">
        <f t="shared" si="1"/>
        <v>通信・放送</v>
      </c>
      <c r="D48" s="277" t="s">
        <v>323</v>
      </c>
      <c r="E48" s="280" t="s">
        <v>333</v>
      </c>
      <c r="F48" s="286">
        <v>0.2</v>
      </c>
      <c r="G48" s="287">
        <v>2000</v>
      </c>
      <c r="H48" s="287">
        <v>2</v>
      </c>
      <c r="I48" s="279">
        <v>1</v>
      </c>
      <c r="J48" s="282">
        <f t="shared" si="2"/>
        <v>800</v>
      </c>
    </row>
    <row r="49" spans="1:10" ht="13.5" customHeight="1">
      <c r="A49" s="265">
        <v>10</v>
      </c>
      <c r="B49" s="276">
        <v>108</v>
      </c>
      <c r="C49" s="269" t="str">
        <f t="shared" si="1"/>
        <v>商業</v>
      </c>
      <c r="D49" s="277" t="s">
        <v>316</v>
      </c>
      <c r="E49" s="278" t="s">
        <v>331</v>
      </c>
      <c r="F49" s="279">
        <v>1</v>
      </c>
      <c r="G49" s="279">
        <v>500</v>
      </c>
      <c r="H49" s="279">
        <v>6</v>
      </c>
      <c r="I49" s="279">
        <v>1</v>
      </c>
      <c r="J49" s="282">
        <f t="shared" si="2"/>
        <v>3000</v>
      </c>
    </row>
    <row r="50" spans="1:10" ht="10.5">
      <c r="A50" s="265">
        <v>11</v>
      </c>
      <c r="B50" s="276">
        <v>110</v>
      </c>
      <c r="C50" s="269" t="str">
        <f t="shared" si="1"/>
        <v>運輸</v>
      </c>
      <c r="D50" s="277" t="s">
        <v>316</v>
      </c>
      <c r="E50" s="278" t="s">
        <v>317</v>
      </c>
      <c r="F50" s="279">
        <v>10</v>
      </c>
      <c r="G50" s="279">
        <v>500</v>
      </c>
      <c r="H50" s="279">
        <v>6</v>
      </c>
      <c r="I50" s="279">
        <v>1</v>
      </c>
      <c r="J50" s="282">
        <f t="shared" si="2"/>
        <v>30000</v>
      </c>
    </row>
    <row r="51" spans="1:10" ht="10.5">
      <c r="A51" s="265">
        <v>12</v>
      </c>
      <c r="B51" s="276">
        <v>114</v>
      </c>
      <c r="C51" s="269" t="str">
        <f t="shared" si="1"/>
        <v>対個人サービス</v>
      </c>
      <c r="D51" s="278" t="s">
        <v>316</v>
      </c>
      <c r="E51" s="280" t="s">
        <v>318</v>
      </c>
      <c r="F51" s="281">
        <v>10</v>
      </c>
      <c r="G51" s="281">
        <v>1000</v>
      </c>
      <c r="H51" s="281">
        <v>6</v>
      </c>
      <c r="I51" s="281">
        <v>1</v>
      </c>
      <c r="J51" s="282">
        <f t="shared" si="2"/>
        <v>60000</v>
      </c>
    </row>
    <row r="52" spans="1:10" ht="10.5">
      <c r="A52" s="265">
        <v>13</v>
      </c>
      <c r="B52" s="276">
        <v>114</v>
      </c>
      <c r="C52" s="269" t="str">
        <f t="shared" si="1"/>
        <v>対個人サービス</v>
      </c>
      <c r="D52" s="278" t="s">
        <v>316</v>
      </c>
      <c r="E52" s="280" t="s">
        <v>319</v>
      </c>
      <c r="F52" s="281">
        <v>1</v>
      </c>
      <c r="G52" s="281">
        <v>500</v>
      </c>
      <c r="H52" s="281">
        <v>6</v>
      </c>
      <c r="I52" s="281">
        <v>1</v>
      </c>
      <c r="J52" s="282">
        <f t="shared" si="2"/>
        <v>3000</v>
      </c>
    </row>
    <row r="53" spans="1:10" ht="10.5">
      <c r="A53" s="265">
        <v>14</v>
      </c>
      <c r="B53" s="276">
        <v>103</v>
      </c>
      <c r="C53" s="269" t="str">
        <f t="shared" si="1"/>
        <v>生活関連製造業</v>
      </c>
      <c r="D53" s="277" t="s">
        <v>320</v>
      </c>
      <c r="E53" s="280" t="s">
        <v>336</v>
      </c>
      <c r="F53" s="281">
        <v>1</v>
      </c>
      <c r="G53" s="281">
        <v>100</v>
      </c>
      <c r="H53" s="281">
        <v>6</v>
      </c>
      <c r="I53" s="281">
        <v>1</v>
      </c>
      <c r="J53" s="282">
        <f t="shared" si="2"/>
        <v>600</v>
      </c>
    </row>
    <row r="54" spans="1:10" ht="10.5">
      <c r="A54" s="265">
        <v>15</v>
      </c>
      <c r="B54" s="276">
        <v>103</v>
      </c>
      <c r="C54" s="269" t="str">
        <f>IF(B54="","",VLOOKUP(B54,$K$3:$M$36,2))</f>
        <v>生活関連製造業</v>
      </c>
      <c r="D54" s="277" t="s">
        <v>320</v>
      </c>
      <c r="E54" s="280" t="s">
        <v>332</v>
      </c>
      <c r="F54" s="288">
        <v>0.05</v>
      </c>
      <c r="G54" s="281">
        <v>1000</v>
      </c>
      <c r="H54" s="281">
        <v>6</v>
      </c>
      <c r="I54" s="281">
        <v>1</v>
      </c>
      <c r="J54" s="282">
        <f t="shared" si="2"/>
        <v>300</v>
      </c>
    </row>
    <row r="55" spans="1:13" s="270" customFormat="1" ht="10.5">
      <c r="A55" s="265">
        <v>16</v>
      </c>
      <c r="B55" s="276">
        <v>109</v>
      </c>
      <c r="C55" s="269" t="str">
        <f t="shared" si="1"/>
        <v>金融・保健・不動産</v>
      </c>
      <c r="D55" s="277" t="s">
        <v>320</v>
      </c>
      <c r="E55" s="280" t="s">
        <v>321</v>
      </c>
      <c r="F55" s="288">
        <v>0.05</v>
      </c>
      <c r="G55" s="281">
        <v>500</v>
      </c>
      <c r="H55" s="281">
        <v>6</v>
      </c>
      <c r="I55" s="281">
        <v>1</v>
      </c>
      <c r="J55" s="282">
        <f t="shared" si="2"/>
        <v>150</v>
      </c>
      <c r="L55" s="265"/>
      <c r="M55" s="271"/>
    </row>
    <row r="56" spans="1:13" s="270" customFormat="1" ht="10.5">
      <c r="A56" s="265">
        <v>17</v>
      </c>
      <c r="B56" s="276">
        <v>111</v>
      </c>
      <c r="C56" s="269" t="str">
        <f t="shared" si="1"/>
        <v>通信・放送</v>
      </c>
      <c r="D56" s="277" t="s">
        <v>320</v>
      </c>
      <c r="E56" s="280" t="s">
        <v>337</v>
      </c>
      <c r="F56" s="288">
        <v>0.2</v>
      </c>
      <c r="G56" s="281">
        <v>100</v>
      </c>
      <c r="H56" s="281">
        <v>6</v>
      </c>
      <c r="I56" s="281">
        <v>1</v>
      </c>
      <c r="J56" s="282">
        <f t="shared" si="2"/>
        <v>120</v>
      </c>
      <c r="L56" s="265"/>
      <c r="M56" s="271"/>
    </row>
    <row r="57" spans="1:13" s="270" customFormat="1" ht="10.5">
      <c r="A57" s="265">
        <v>18</v>
      </c>
      <c r="B57" s="276">
        <v>108</v>
      </c>
      <c r="C57" s="269" t="str">
        <f t="shared" si="1"/>
        <v>商業</v>
      </c>
      <c r="D57" s="277" t="s">
        <v>320</v>
      </c>
      <c r="E57" s="280" t="s">
        <v>322</v>
      </c>
      <c r="F57" s="281">
        <v>500</v>
      </c>
      <c r="G57" s="281">
        <v>1</v>
      </c>
      <c r="H57" s="281">
        <v>6</v>
      </c>
      <c r="I57" s="281">
        <v>1</v>
      </c>
      <c r="J57" s="282">
        <f t="shared" si="2"/>
        <v>3000</v>
      </c>
      <c r="L57" s="265"/>
      <c r="M57" s="271"/>
    </row>
    <row r="58" spans="1:13" s="270" customFormat="1" ht="10.5">
      <c r="A58" s="265">
        <v>19</v>
      </c>
      <c r="B58" s="276">
        <v>301</v>
      </c>
      <c r="C58" s="269" t="str">
        <f t="shared" si="1"/>
        <v>所得シート合計</v>
      </c>
      <c r="D58" s="277" t="s">
        <v>320</v>
      </c>
      <c r="E58" s="280" t="s">
        <v>338</v>
      </c>
      <c r="F58" s="281">
        <v>8</v>
      </c>
      <c r="G58" s="281">
        <v>10</v>
      </c>
      <c r="H58" s="281">
        <v>6</v>
      </c>
      <c r="I58" s="281">
        <v>1</v>
      </c>
      <c r="J58" s="282">
        <f t="shared" si="2"/>
        <v>480</v>
      </c>
      <c r="L58" s="265"/>
      <c r="M58" s="271"/>
    </row>
    <row r="59" spans="1:13" s="270" customFormat="1" ht="10.5">
      <c r="A59" s="265">
        <v>20</v>
      </c>
      <c r="B59" s="276">
        <v>301</v>
      </c>
      <c r="C59" s="269" t="str">
        <f t="shared" si="1"/>
        <v>所得シート合計</v>
      </c>
      <c r="D59" s="277" t="s">
        <v>334</v>
      </c>
      <c r="E59" s="280" t="s">
        <v>339</v>
      </c>
      <c r="F59" s="281">
        <v>10</v>
      </c>
      <c r="G59" s="281">
        <v>10</v>
      </c>
      <c r="H59" s="281">
        <v>10</v>
      </c>
      <c r="I59" s="281">
        <v>1</v>
      </c>
      <c r="J59" s="282">
        <f t="shared" si="2"/>
        <v>1000</v>
      </c>
      <c r="L59" s="265"/>
      <c r="M59" s="271"/>
    </row>
    <row r="60" spans="1:13" s="270" customFormat="1" ht="10.5">
      <c r="A60" s="265">
        <v>21</v>
      </c>
      <c r="B60" s="276">
        <v>211</v>
      </c>
      <c r="C60" s="269" t="str">
        <f t="shared" si="1"/>
        <v>通信・放送</v>
      </c>
      <c r="D60" s="277" t="s">
        <v>340</v>
      </c>
      <c r="E60" s="278" t="s">
        <v>341</v>
      </c>
      <c r="F60" s="279">
        <v>100000</v>
      </c>
      <c r="G60" s="279">
        <v>10</v>
      </c>
      <c r="H60" s="279">
        <v>1</v>
      </c>
      <c r="I60" s="279">
        <v>1</v>
      </c>
      <c r="J60" s="282">
        <f t="shared" si="2"/>
        <v>1000000</v>
      </c>
      <c r="L60" s="265"/>
      <c r="M60" s="271"/>
    </row>
    <row r="61" spans="1:13" s="270" customFormat="1" ht="10.5">
      <c r="A61" s="265">
        <v>22</v>
      </c>
      <c r="B61" s="276"/>
      <c r="C61" s="269">
        <f t="shared" si="1"/>
      </c>
      <c r="D61" s="277"/>
      <c r="E61" s="278"/>
      <c r="F61" s="279"/>
      <c r="G61" s="279"/>
      <c r="H61" s="279"/>
      <c r="I61" s="279"/>
      <c r="J61" s="282">
        <f t="shared" si="2"/>
        <v>0</v>
      </c>
      <c r="L61" s="265"/>
      <c r="M61" s="271"/>
    </row>
    <row r="62" spans="1:10" ht="10.5">
      <c r="A62" s="265">
        <v>23</v>
      </c>
      <c r="B62" s="276"/>
      <c r="C62" s="269">
        <f t="shared" si="1"/>
      </c>
      <c r="D62" s="277"/>
      <c r="E62" s="278"/>
      <c r="F62" s="279"/>
      <c r="G62" s="279"/>
      <c r="H62" s="279"/>
      <c r="I62" s="279"/>
      <c r="J62" s="282">
        <f t="shared" si="2"/>
        <v>0</v>
      </c>
    </row>
    <row r="63" spans="1:10" ht="10.5">
      <c r="A63" s="265">
        <v>24</v>
      </c>
      <c r="B63" s="276"/>
      <c r="C63" s="269">
        <f t="shared" si="1"/>
      </c>
      <c r="D63" s="277"/>
      <c r="E63" s="278"/>
      <c r="F63" s="279"/>
      <c r="G63" s="279"/>
      <c r="H63" s="279"/>
      <c r="I63" s="279"/>
      <c r="J63" s="282">
        <f t="shared" si="2"/>
        <v>0</v>
      </c>
    </row>
    <row r="64" spans="1:10" ht="10.5">
      <c r="A64" s="265">
        <v>25</v>
      </c>
      <c r="B64" s="276"/>
      <c r="C64" s="269">
        <f t="shared" si="1"/>
      </c>
      <c r="D64" s="277"/>
      <c r="E64" s="278"/>
      <c r="F64" s="279"/>
      <c r="G64" s="279"/>
      <c r="H64" s="279"/>
      <c r="I64" s="279"/>
      <c r="J64" s="282">
        <f t="shared" si="2"/>
        <v>0</v>
      </c>
    </row>
    <row r="65" spans="1:10" ht="10.5">
      <c r="A65" s="265">
        <v>26</v>
      </c>
      <c r="B65" s="276"/>
      <c r="C65" s="269">
        <f t="shared" si="1"/>
      </c>
      <c r="D65" s="277"/>
      <c r="E65" s="278"/>
      <c r="F65" s="279"/>
      <c r="G65" s="279"/>
      <c r="H65" s="279"/>
      <c r="I65" s="279"/>
      <c r="J65" s="282">
        <f t="shared" si="2"/>
        <v>0</v>
      </c>
    </row>
    <row r="66" spans="1:10" ht="10.5">
      <c r="A66" s="265">
        <v>27</v>
      </c>
      <c r="B66" s="276"/>
      <c r="C66" s="269">
        <f t="shared" si="1"/>
      </c>
      <c r="D66" s="277"/>
      <c r="E66" s="278"/>
      <c r="F66" s="279"/>
      <c r="G66" s="279"/>
      <c r="H66" s="279"/>
      <c r="I66" s="279"/>
      <c r="J66" s="282">
        <f t="shared" si="2"/>
        <v>0</v>
      </c>
    </row>
    <row r="67" spans="1:10" ht="10.5">
      <c r="A67" s="265">
        <v>28</v>
      </c>
      <c r="B67" s="276"/>
      <c r="C67" s="269">
        <f t="shared" si="1"/>
      </c>
      <c r="D67" s="277"/>
      <c r="E67" s="278"/>
      <c r="F67" s="279"/>
      <c r="G67" s="279"/>
      <c r="H67" s="279"/>
      <c r="I67" s="279"/>
      <c r="J67" s="282">
        <f t="shared" si="2"/>
        <v>0</v>
      </c>
    </row>
    <row r="68" spans="1:10" ht="10.5">
      <c r="A68" s="265">
        <v>29</v>
      </c>
      <c r="B68" s="276"/>
      <c r="C68" s="269">
        <f t="shared" si="1"/>
      </c>
      <c r="D68" s="277"/>
      <c r="E68" s="278"/>
      <c r="F68" s="279"/>
      <c r="G68" s="279"/>
      <c r="H68" s="279"/>
      <c r="I68" s="279"/>
      <c r="J68" s="282">
        <f t="shared" si="2"/>
        <v>0</v>
      </c>
    </row>
    <row r="69" spans="1:10" ht="10.5">
      <c r="A69" s="265">
        <v>30</v>
      </c>
      <c r="B69" s="276"/>
      <c r="C69" s="269">
        <f t="shared" si="1"/>
      </c>
      <c r="D69" s="277"/>
      <c r="E69" s="278"/>
      <c r="F69" s="279"/>
      <c r="G69" s="279"/>
      <c r="H69" s="279"/>
      <c r="I69" s="279"/>
      <c r="J69" s="282">
        <f t="shared" si="2"/>
        <v>0</v>
      </c>
    </row>
    <row r="70" spans="1:10" ht="10.5">
      <c r="A70" s="265">
        <v>31</v>
      </c>
      <c r="B70" s="276"/>
      <c r="C70" s="269">
        <f t="shared" si="1"/>
      </c>
      <c r="D70" s="277"/>
      <c r="E70" s="278"/>
      <c r="F70" s="279"/>
      <c r="G70" s="279"/>
      <c r="H70" s="279"/>
      <c r="I70" s="279"/>
      <c r="J70" s="282">
        <f t="shared" si="2"/>
        <v>0</v>
      </c>
    </row>
    <row r="71" spans="1:10" ht="10.5">
      <c r="A71" s="265">
        <v>32</v>
      </c>
      <c r="B71" s="276"/>
      <c r="C71" s="269">
        <f t="shared" si="1"/>
      </c>
      <c r="D71" s="277"/>
      <c r="E71" s="278"/>
      <c r="F71" s="279"/>
      <c r="G71" s="279"/>
      <c r="H71" s="279"/>
      <c r="I71" s="279"/>
      <c r="J71" s="282">
        <f t="shared" si="2"/>
        <v>0</v>
      </c>
    </row>
    <row r="72" spans="1:10" ht="10.5">
      <c r="A72" s="265">
        <v>33</v>
      </c>
      <c r="B72" s="276"/>
      <c r="C72" s="269">
        <f t="shared" si="1"/>
      </c>
      <c r="D72" s="277"/>
      <c r="E72" s="278"/>
      <c r="F72" s="279"/>
      <c r="G72" s="279"/>
      <c r="H72" s="279"/>
      <c r="I72" s="279"/>
      <c r="J72" s="282">
        <f t="shared" si="2"/>
        <v>0</v>
      </c>
    </row>
    <row r="73" spans="1:10" ht="10.5">
      <c r="A73" s="265">
        <v>34</v>
      </c>
      <c r="B73" s="276"/>
      <c r="C73" s="269">
        <f t="shared" si="1"/>
      </c>
      <c r="D73" s="277"/>
      <c r="E73" s="278"/>
      <c r="F73" s="279"/>
      <c r="G73" s="279"/>
      <c r="H73" s="279"/>
      <c r="I73" s="279"/>
      <c r="J73" s="282">
        <f t="shared" si="2"/>
        <v>0</v>
      </c>
    </row>
    <row r="74" spans="1:10" ht="10.5">
      <c r="A74" s="265">
        <v>35</v>
      </c>
      <c r="B74" s="276"/>
      <c r="C74" s="269">
        <f t="shared" si="1"/>
      </c>
      <c r="D74" s="277"/>
      <c r="E74" s="278"/>
      <c r="F74" s="279"/>
      <c r="G74" s="279"/>
      <c r="H74" s="279"/>
      <c r="I74" s="279"/>
      <c r="J74" s="282">
        <f t="shared" si="2"/>
        <v>0</v>
      </c>
    </row>
    <row r="75" spans="1:10" ht="10.5">
      <c r="A75" s="265">
        <v>36</v>
      </c>
      <c r="B75" s="276"/>
      <c r="C75" s="269">
        <f t="shared" si="1"/>
      </c>
      <c r="D75" s="277"/>
      <c r="E75" s="278"/>
      <c r="F75" s="279"/>
      <c r="G75" s="279"/>
      <c r="H75" s="279"/>
      <c r="I75" s="279"/>
      <c r="J75" s="282">
        <f t="shared" si="2"/>
        <v>0</v>
      </c>
    </row>
    <row r="76" spans="1:10" ht="10.5">
      <c r="A76" s="265">
        <v>37</v>
      </c>
      <c r="B76" s="276"/>
      <c r="C76" s="269">
        <f t="shared" si="1"/>
      </c>
      <c r="D76" s="277"/>
      <c r="E76" s="278"/>
      <c r="F76" s="279"/>
      <c r="G76" s="279"/>
      <c r="H76" s="279"/>
      <c r="I76" s="279"/>
      <c r="J76" s="282">
        <f t="shared" si="2"/>
        <v>0</v>
      </c>
    </row>
    <row r="77" spans="1:10" ht="10.5">
      <c r="A77" s="265">
        <v>38</v>
      </c>
      <c r="B77" s="276"/>
      <c r="C77" s="269">
        <f t="shared" si="1"/>
      </c>
      <c r="D77" s="277"/>
      <c r="E77" s="278"/>
      <c r="F77" s="279"/>
      <c r="G77" s="279"/>
      <c r="H77" s="279"/>
      <c r="I77" s="279"/>
      <c r="J77" s="282">
        <f t="shared" si="2"/>
        <v>0</v>
      </c>
    </row>
    <row r="78" spans="1:10" ht="10.5">
      <c r="A78" s="265">
        <v>39</v>
      </c>
      <c r="B78" s="276"/>
      <c r="C78" s="269">
        <f t="shared" si="1"/>
      </c>
      <c r="D78" s="277"/>
      <c r="E78" s="278"/>
      <c r="F78" s="279"/>
      <c r="G78" s="279"/>
      <c r="H78" s="279"/>
      <c r="I78" s="279"/>
      <c r="J78" s="282">
        <f t="shared" si="2"/>
        <v>0</v>
      </c>
    </row>
    <row r="79" spans="1:10" ht="10.5">
      <c r="A79" s="265">
        <v>40</v>
      </c>
      <c r="B79" s="276"/>
      <c r="C79" s="269">
        <f t="shared" si="1"/>
      </c>
      <c r="D79" s="277"/>
      <c r="E79" s="278"/>
      <c r="F79" s="279"/>
      <c r="G79" s="279"/>
      <c r="H79" s="279"/>
      <c r="I79" s="279"/>
      <c r="J79" s="282">
        <f t="shared" si="2"/>
        <v>0</v>
      </c>
    </row>
    <row r="80" spans="1:10" ht="10.5">
      <c r="A80" s="265">
        <v>41</v>
      </c>
      <c r="B80" s="276"/>
      <c r="C80" s="269">
        <f t="shared" si="1"/>
      </c>
      <c r="D80" s="277"/>
      <c r="E80" s="278"/>
      <c r="F80" s="279"/>
      <c r="G80" s="279"/>
      <c r="H80" s="279"/>
      <c r="I80" s="279"/>
      <c r="J80" s="282">
        <f t="shared" si="2"/>
        <v>0</v>
      </c>
    </row>
    <row r="81" spans="1:10" ht="10.5">
      <c r="A81" s="265">
        <v>42</v>
      </c>
      <c r="B81" s="276"/>
      <c r="C81" s="269">
        <f t="shared" si="1"/>
      </c>
      <c r="D81" s="277"/>
      <c r="E81" s="278"/>
      <c r="F81" s="279"/>
      <c r="G81" s="279"/>
      <c r="H81" s="279"/>
      <c r="I81" s="279"/>
      <c r="J81" s="282">
        <f t="shared" si="2"/>
        <v>0</v>
      </c>
    </row>
    <row r="82" spans="1:10" ht="10.5">
      <c r="A82" s="265">
        <v>43</v>
      </c>
      <c r="B82" s="276"/>
      <c r="C82" s="269">
        <f t="shared" si="1"/>
      </c>
      <c r="D82" s="277"/>
      <c r="E82" s="278"/>
      <c r="F82" s="279"/>
      <c r="G82" s="279"/>
      <c r="H82" s="279"/>
      <c r="I82" s="279"/>
      <c r="J82" s="282">
        <f t="shared" si="2"/>
        <v>0</v>
      </c>
    </row>
    <row r="83" spans="1:10" ht="10.5">
      <c r="A83" s="265">
        <v>44</v>
      </c>
      <c r="B83" s="276"/>
      <c r="C83" s="269">
        <f t="shared" si="1"/>
      </c>
      <c r="D83" s="277"/>
      <c r="E83" s="278"/>
      <c r="F83" s="279"/>
      <c r="G83" s="279"/>
      <c r="H83" s="279"/>
      <c r="I83" s="279"/>
      <c r="J83" s="282">
        <f t="shared" si="2"/>
        <v>0</v>
      </c>
    </row>
    <row r="84" spans="1:10" ht="10.5">
      <c r="A84" s="265">
        <v>45</v>
      </c>
      <c r="B84" s="276"/>
      <c r="C84" s="269">
        <f t="shared" si="1"/>
      </c>
      <c r="D84" s="277"/>
      <c r="E84" s="278"/>
      <c r="F84" s="279"/>
      <c r="G84" s="279"/>
      <c r="H84" s="279"/>
      <c r="I84" s="279"/>
      <c r="J84" s="282">
        <f t="shared" si="2"/>
        <v>0</v>
      </c>
    </row>
    <row r="85" spans="1:10" ht="10.5">
      <c r="A85" s="265">
        <v>46</v>
      </c>
      <c r="B85" s="276"/>
      <c r="C85" s="269">
        <f t="shared" si="1"/>
      </c>
      <c r="D85" s="277"/>
      <c r="E85" s="278"/>
      <c r="F85" s="279"/>
      <c r="G85" s="279"/>
      <c r="H85" s="279"/>
      <c r="I85" s="279"/>
      <c r="J85" s="282">
        <f t="shared" si="2"/>
        <v>0</v>
      </c>
    </row>
    <row r="86" spans="1:10" ht="10.5">
      <c r="A86" s="265">
        <v>47</v>
      </c>
      <c r="B86" s="276"/>
      <c r="C86" s="269">
        <f t="shared" si="1"/>
      </c>
      <c r="D86" s="277"/>
      <c r="E86" s="278"/>
      <c r="F86" s="279"/>
      <c r="G86" s="279"/>
      <c r="H86" s="279"/>
      <c r="I86" s="279"/>
      <c r="J86" s="282">
        <f t="shared" si="2"/>
        <v>0</v>
      </c>
    </row>
    <row r="87" spans="1:10" ht="10.5">
      <c r="A87" s="265">
        <v>48</v>
      </c>
      <c r="B87" s="276"/>
      <c r="C87" s="269">
        <f t="shared" si="1"/>
      </c>
      <c r="D87" s="277"/>
      <c r="E87" s="278"/>
      <c r="F87" s="279"/>
      <c r="G87" s="279"/>
      <c r="H87" s="279"/>
      <c r="I87" s="279"/>
      <c r="J87" s="282">
        <f t="shared" si="2"/>
        <v>0</v>
      </c>
    </row>
    <row r="88" spans="1:10" ht="10.5">
      <c r="A88" s="265">
        <v>49</v>
      </c>
      <c r="B88" s="276"/>
      <c r="C88" s="269">
        <f t="shared" si="1"/>
      </c>
      <c r="D88" s="277"/>
      <c r="E88" s="278"/>
      <c r="F88" s="279"/>
      <c r="G88" s="279"/>
      <c r="H88" s="279"/>
      <c r="I88" s="279"/>
      <c r="J88" s="282">
        <f t="shared" si="2"/>
        <v>0</v>
      </c>
    </row>
    <row r="89" spans="1:10" ht="10.5">
      <c r="A89" s="265">
        <v>50</v>
      </c>
      <c r="B89" s="276"/>
      <c r="C89" s="269">
        <f t="shared" si="1"/>
      </c>
      <c r="D89" s="277"/>
      <c r="E89" s="278"/>
      <c r="F89" s="279"/>
      <c r="G89" s="279"/>
      <c r="H89" s="279"/>
      <c r="I89" s="279"/>
      <c r="J89" s="282">
        <f t="shared" si="2"/>
        <v>0</v>
      </c>
    </row>
    <row r="90" spans="1:10" ht="10.5">
      <c r="A90" s="265">
        <v>51</v>
      </c>
      <c r="B90" s="276"/>
      <c r="C90" s="269">
        <f t="shared" si="1"/>
      </c>
      <c r="D90" s="277"/>
      <c r="E90" s="278"/>
      <c r="F90" s="279"/>
      <c r="G90" s="279"/>
      <c r="H90" s="279"/>
      <c r="I90" s="279"/>
      <c r="J90" s="282">
        <f t="shared" si="2"/>
        <v>0</v>
      </c>
    </row>
    <row r="91" spans="1:10" ht="10.5">
      <c r="A91" s="265">
        <v>52</v>
      </c>
      <c r="B91" s="276"/>
      <c r="C91" s="269">
        <f t="shared" si="1"/>
      </c>
      <c r="D91" s="277"/>
      <c r="E91" s="278"/>
      <c r="F91" s="279"/>
      <c r="G91" s="279"/>
      <c r="H91" s="279"/>
      <c r="I91" s="279"/>
      <c r="J91" s="282">
        <f t="shared" si="2"/>
        <v>0</v>
      </c>
    </row>
    <row r="92" spans="1:10" ht="10.5">
      <c r="A92" s="265">
        <v>53</v>
      </c>
      <c r="B92" s="276"/>
      <c r="C92" s="269">
        <f t="shared" si="1"/>
      </c>
      <c r="D92" s="277"/>
      <c r="E92" s="278"/>
      <c r="F92" s="279"/>
      <c r="G92" s="279"/>
      <c r="H92" s="279"/>
      <c r="I92" s="279"/>
      <c r="J92" s="282">
        <f t="shared" si="2"/>
        <v>0</v>
      </c>
    </row>
    <row r="93" spans="1:10" ht="10.5">
      <c r="A93" s="265">
        <v>54</v>
      </c>
      <c r="B93" s="276"/>
      <c r="C93" s="269">
        <f t="shared" si="1"/>
      </c>
      <c r="D93" s="277"/>
      <c r="E93" s="278"/>
      <c r="F93" s="279"/>
      <c r="G93" s="279"/>
      <c r="H93" s="279"/>
      <c r="I93" s="279"/>
      <c r="J93" s="282">
        <f t="shared" si="2"/>
        <v>0</v>
      </c>
    </row>
    <row r="94" spans="1:10" ht="10.5">
      <c r="A94" s="265">
        <v>55</v>
      </c>
      <c r="B94" s="276"/>
      <c r="C94" s="269">
        <f t="shared" si="1"/>
      </c>
      <c r="D94" s="277"/>
      <c r="E94" s="278"/>
      <c r="F94" s="279"/>
      <c r="G94" s="279"/>
      <c r="H94" s="279"/>
      <c r="I94" s="279"/>
      <c r="J94" s="282">
        <f t="shared" si="2"/>
        <v>0</v>
      </c>
    </row>
    <row r="95" spans="1:10" ht="10.5">
      <c r="A95" s="265">
        <v>56</v>
      </c>
      <c r="B95" s="276"/>
      <c r="C95" s="269">
        <f t="shared" si="1"/>
      </c>
      <c r="D95" s="277"/>
      <c r="E95" s="278"/>
      <c r="F95" s="279"/>
      <c r="G95" s="279"/>
      <c r="H95" s="279"/>
      <c r="I95" s="279"/>
      <c r="J95" s="282">
        <f t="shared" si="2"/>
        <v>0</v>
      </c>
    </row>
    <row r="96" spans="1:10" ht="10.5">
      <c r="A96" s="265">
        <v>57</v>
      </c>
      <c r="B96" s="276"/>
      <c r="C96" s="269">
        <f t="shared" si="1"/>
      </c>
      <c r="D96" s="277"/>
      <c r="E96" s="278"/>
      <c r="F96" s="279"/>
      <c r="G96" s="279"/>
      <c r="H96" s="279"/>
      <c r="I96" s="279"/>
      <c r="J96" s="282">
        <f t="shared" si="2"/>
        <v>0</v>
      </c>
    </row>
    <row r="97" spans="1:10" ht="10.5">
      <c r="A97" s="265">
        <v>58</v>
      </c>
      <c r="B97" s="276"/>
      <c r="C97" s="269">
        <f t="shared" si="1"/>
      </c>
      <c r="D97" s="277"/>
      <c r="E97" s="278"/>
      <c r="F97" s="279"/>
      <c r="G97" s="279"/>
      <c r="H97" s="279"/>
      <c r="I97" s="279"/>
      <c r="J97" s="282">
        <f t="shared" si="2"/>
        <v>0</v>
      </c>
    </row>
    <row r="98" spans="1:10" ht="10.5">
      <c r="A98" s="265">
        <v>59</v>
      </c>
      <c r="B98" s="276"/>
      <c r="C98" s="269">
        <f t="shared" si="1"/>
      </c>
      <c r="D98" s="277"/>
      <c r="E98" s="278"/>
      <c r="F98" s="279"/>
      <c r="G98" s="279"/>
      <c r="H98" s="279"/>
      <c r="I98" s="279"/>
      <c r="J98" s="282">
        <f t="shared" si="2"/>
        <v>0</v>
      </c>
    </row>
    <row r="99" spans="1:10" ht="10.5">
      <c r="A99" s="265">
        <v>60</v>
      </c>
      <c r="B99" s="276"/>
      <c r="C99" s="269">
        <f t="shared" si="1"/>
      </c>
      <c r="D99" s="277"/>
      <c r="E99" s="278"/>
      <c r="F99" s="279"/>
      <c r="G99" s="279"/>
      <c r="H99" s="279"/>
      <c r="I99" s="279"/>
      <c r="J99" s="282">
        <f t="shared" si="2"/>
        <v>0</v>
      </c>
    </row>
    <row r="100" spans="1:10" ht="10.5">
      <c r="A100" s="265">
        <v>61</v>
      </c>
      <c r="B100" s="276"/>
      <c r="C100" s="269">
        <f t="shared" si="1"/>
      </c>
      <c r="D100" s="277"/>
      <c r="E100" s="278"/>
      <c r="F100" s="279"/>
      <c r="G100" s="279"/>
      <c r="H100" s="279"/>
      <c r="I100" s="279"/>
      <c r="J100" s="282">
        <f t="shared" si="2"/>
        <v>0</v>
      </c>
    </row>
    <row r="101" spans="1:10" ht="10.5">
      <c r="A101" s="265">
        <v>62</v>
      </c>
      <c r="B101" s="276"/>
      <c r="C101" s="269">
        <f t="shared" si="1"/>
      </c>
      <c r="D101" s="277"/>
      <c r="E101" s="278"/>
      <c r="F101" s="279"/>
      <c r="G101" s="279"/>
      <c r="H101" s="279"/>
      <c r="I101" s="279"/>
      <c r="J101" s="282">
        <f t="shared" si="2"/>
        <v>0</v>
      </c>
    </row>
    <row r="102" spans="1:10" ht="10.5">
      <c r="A102" s="265">
        <v>63</v>
      </c>
      <c r="B102" s="276"/>
      <c r="C102" s="269">
        <f t="shared" si="1"/>
      </c>
      <c r="D102" s="277"/>
      <c r="E102" s="278"/>
      <c r="F102" s="279"/>
      <c r="G102" s="279"/>
      <c r="H102" s="279"/>
      <c r="I102" s="279"/>
      <c r="J102" s="282">
        <f t="shared" si="2"/>
        <v>0</v>
      </c>
    </row>
    <row r="103" spans="1:10" ht="10.5">
      <c r="A103" s="265">
        <v>64</v>
      </c>
      <c r="B103" s="276"/>
      <c r="C103" s="269">
        <f t="shared" si="1"/>
      </c>
      <c r="D103" s="277"/>
      <c r="E103" s="278"/>
      <c r="F103" s="279"/>
      <c r="G103" s="279"/>
      <c r="H103" s="279"/>
      <c r="I103" s="279"/>
      <c r="J103" s="282">
        <f t="shared" si="2"/>
        <v>0</v>
      </c>
    </row>
    <row r="104" spans="1:10" ht="10.5">
      <c r="A104" s="265">
        <v>65</v>
      </c>
      <c r="B104" s="276"/>
      <c r="C104" s="269">
        <f t="shared" si="1"/>
      </c>
      <c r="D104" s="277"/>
      <c r="E104" s="278"/>
      <c r="F104" s="279"/>
      <c r="G104" s="279"/>
      <c r="H104" s="279"/>
      <c r="I104" s="279"/>
      <c r="J104" s="282">
        <f t="shared" si="2"/>
        <v>0</v>
      </c>
    </row>
    <row r="105" spans="1:10" ht="10.5">
      <c r="A105" s="265">
        <v>66</v>
      </c>
      <c r="B105" s="276"/>
      <c r="C105" s="269">
        <f t="shared" si="1"/>
      </c>
      <c r="D105" s="277"/>
      <c r="E105" s="278"/>
      <c r="F105" s="279"/>
      <c r="G105" s="279"/>
      <c r="H105" s="279"/>
      <c r="I105" s="279"/>
      <c r="J105" s="282">
        <f t="shared" si="2"/>
        <v>0</v>
      </c>
    </row>
    <row r="106" spans="1:10" ht="10.5">
      <c r="A106" s="265">
        <v>67</v>
      </c>
      <c r="B106" s="276"/>
      <c r="C106" s="269">
        <f>IF(B106="","",VLOOKUP(B106,$K$3:$M$36,2))</f>
      </c>
      <c r="D106" s="277"/>
      <c r="E106" s="278"/>
      <c r="F106" s="279"/>
      <c r="G106" s="279"/>
      <c r="H106" s="279"/>
      <c r="I106" s="279"/>
      <c r="J106" s="282">
        <f t="shared" si="2"/>
        <v>0</v>
      </c>
    </row>
    <row r="107" spans="1:10" ht="10.5">
      <c r="A107" s="265">
        <v>68</v>
      </c>
      <c r="B107" s="276"/>
      <c r="C107" s="269">
        <f aca="true" t="shared" si="3" ref="C107:C127">IF(B107="","",VLOOKUP(B107,$K$3:$M$36,2))</f>
      </c>
      <c r="D107" s="277"/>
      <c r="E107" s="278"/>
      <c r="F107" s="279"/>
      <c r="G107" s="279"/>
      <c r="H107" s="279"/>
      <c r="I107" s="279"/>
      <c r="J107" s="282">
        <f t="shared" si="2"/>
        <v>0</v>
      </c>
    </row>
    <row r="108" spans="1:10" ht="10.5">
      <c r="A108" s="265">
        <v>69</v>
      </c>
      <c r="B108" s="276"/>
      <c r="C108" s="269">
        <f t="shared" si="3"/>
      </c>
      <c r="D108" s="277"/>
      <c r="E108" s="278"/>
      <c r="F108" s="279"/>
      <c r="G108" s="279"/>
      <c r="H108" s="279"/>
      <c r="I108" s="279"/>
      <c r="J108" s="282">
        <f aca="true" t="shared" si="4" ref="J108:J171">F108*G108*H108*I108</f>
        <v>0</v>
      </c>
    </row>
    <row r="109" spans="1:10" ht="10.5">
      <c r="A109" s="265">
        <v>70</v>
      </c>
      <c r="B109" s="276"/>
      <c r="C109" s="269">
        <f t="shared" si="3"/>
      </c>
      <c r="D109" s="277"/>
      <c r="E109" s="278"/>
      <c r="F109" s="279"/>
      <c r="G109" s="279"/>
      <c r="H109" s="279"/>
      <c r="I109" s="279"/>
      <c r="J109" s="282">
        <f t="shared" si="4"/>
        <v>0</v>
      </c>
    </row>
    <row r="110" spans="1:10" ht="10.5">
      <c r="A110" s="265">
        <v>71</v>
      </c>
      <c r="B110" s="276"/>
      <c r="C110" s="269">
        <f t="shared" si="3"/>
      </c>
      <c r="D110" s="277"/>
      <c r="E110" s="278"/>
      <c r="F110" s="279"/>
      <c r="G110" s="279"/>
      <c r="H110" s="279"/>
      <c r="I110" s="279"/>
      <c r="J110" s="282">
        <f t="shared" si="4"/>
        <v>0</v>
      </c>
    </row>
    <row r="111" spans="1:10" ht="10.5">
      <c r="A111" s="265">
        <v>72</v>
      </c>
      <c r="B111" s="276"/>
      <c r="C111" s="269">
        <f t="shared" si="3"/>
      </c>
      <c r="D111" s="277"/>
      <c r="E111" s="278"/>
      <c r="F111" s="279"/>
      <c r="G111" s="279"/>
      <c r="H111" s="279"/>
      <c r="I111" s="279"/>
      <c r="J111" s="282">
        <f t="shared" si="4"/>
        <v>0</v>
      </c>
    </row>
    <row r="112" spans="1:10" ht="10.5">
      <c r="A112" s="265">
        <v>73</v>
      </c>
      <c r="B112" s="276"/>
      <c r="C112" s="269">
        <f t="shared" si="3"/>
      </c>
      <c r="D112" s="277"/>
      <c r="E112" s="278"/>
      <c r="F112" s="279"/>
      <c r="G112" s="279"/>
      <c r="H112" s="279"/>
      <c r="I112" s="279"/>
      <c r="J112" s="282">
        <f t="shared" si="4"/>
        <v>0</v>
      </c>
    </row>
    <row r="113" spans="1:10" ht="10.5">
      <c r="A113" s="265">
        <v>74</v>
      </c>
      <c r="B113" s="276"/>
      <c r="C113" s="269">
        <f t="shared" si="3"/>
      </c>
      <c r="D113" s="277"/>
      <c r="E113" s="278"/>
      <c r="F113" s="279"/>
      <c r="G113" s="279"/>
      <c r="H113" s="279"/>
      <c r="I113" s="279"/>
      <c r="J113" s="282">
        <f t="shared" si="4"/>
        <v>0</v>
      </c>
    </row>
    <row r="114" spans="1:10" ht="10.5">
      <c r="A114" s="265">
        <v>75</v>
      </c>
      <c r="B114" s="276"/>
      <c r="C114" s="269">
        <f t="shared" si="3"/>
      </c>
      <c r="D114" s="277"/>
      <c r="E114" s="278"/>
      <c r="F114" s="279"/>
      <c r="G114" s="279"/>
      <c r="H114" s="279"/>
      <c r="I114" s="279"/>
      <c r="J114" s="282">
        <f t="shared" si="4"/>
        <v>0</v>
      </c>
    </row>
    <row r="115" spans="1:10" ht="10.5">
      <c r="A115" s="265">
        <v>76</v>
      </c>
      <c r="B115" s="276"/>
      <c r="C115" s="269">
        <f t="shared" si="3"/>
      </c>
      <c r="D115" s="277"/>
      <c r="E115" s="278"/>
      <c r="F115" s="279"/>
      <c r="G115" s="279"/>
      <c r="H115" s="279"/>
      <c r="I115" s="279"/>
      <c r="J115" s="282">
        <f t="shared" si="4"/>
        <v>0</v>
      </c>
    </row>
    <row r="116" spans="1:10" ht="10.5">
      <c r="A116" s="265">
        <v>77</v>
      </c>
      <c r="B116" s="276"/>
      <c r="C116" s="269">
        <f t="shared" si="3"/>
      </c>
      <c r="D116" s="277"/>
      <c r="E116" s="278"/>
      <c r="F116" s="279"/>
      <c r="G116" s="279"/>
      <c r="H116" s="279"/>
      <c r="I116" s="279"/>
      <c r="J116" s="282">
        <f t="shared" si="4"/>
        <v>0</v>
      </c>
    </row>
    <row r="117" spans="1:10" ht="10.5">
      <c r="A117" s="265">
        <v>78</v>
      </c>
      <c r="B117" s="276"/>
      <c r="C117" s="269">
        <f t="shared" si="3"/>
      </c>
      <c r="D117" s="277"/>
      <c r="E117" s="278"/>
      <c r="F117" s="279"/>
      <c r="G117" s="279"/>
      <c r="H117" s="279"/>
      <c r="I117" s="279"/>
      <c r="J117" s="282">
        <f t="shared" si="4"/>
        <v>0</v>
      </c>
    </row>
    <row r="118" spans="1:10" ht="10.5">
      <c r="A118" s="265">
        <v>79</v>
      </c>
      <c r="B118" s="276"/>
      <c r="C118" s="269">
        <f t="shared" si="3"/>
      </c>
      <c r="D118" s="277"/>
      <c r="E118" s="278"/>
      <c r="F118" s="279"/>
      <c r="G118" s="279"/>
      <c r="H118" s="279"/>
      <c r="I118" s="279"/>
      <c r="J118" s="282">
        <f t="shared" si="4"/>
        <v>0</v>
      </c>
    </row>
    <row r="119" spans="1:10" ht="10.5">
      <c r="A119" s="265">
        <v>80</v>
      </c>
      <c r="B119" s="276"/>
      <c r="C119" s="269">
        <f t="shared" si="3"/>
      </c>
      <c r="D119" s="277"/>
      <c r="E119" s="278"/>
      <c r="F119" s="279"/>
      <c r="G119" s="279"/>
      <c r="H119" s="279"/>
      <c r="I119" s="279"/>
      <c r="J119" s="282">
        <f t="shared" si="4"/>
        <v>0</v>
      </c>
    </row>
    <row r="120" spans="1:10" ht="10.5">
      <c r="A120" s="265">
        <v>81</v>
      </c>
      <c r="B120" s="276"/>
      <c r="C120" s="269">
        <f t="shared" si="3"/>
      </c>
      <c r="D120" s="277"/>
      <c r="E120" s="278"/>
      <c r="F120" s="279"/>
      <c r="G120" s="279"/>
      <c r="H120" s="279"/>
      <c r="I120" s="279"/>
      <c r="J120" s="282">
        <f t="shared" si="4"/>
        <v>0</v>
      </c>
    </row>
    <row r="121" spans="1:10" ht="10.5">
      <c r="A121" s="265">
        <v>82</v>
      </c>
      <c r="B121" s="276"/>
      <c r="C121" s="269">
        <f t="shared" si="3"/>
      </c>
      <c r="D121" s="277"/>
      <c r="E121" s="278"/>
      <c r="F121" s="279"/>
      <c r="G121" s="279"/>
      <c r="H121" s="279"/>
      <c r="I121" s="279"/>
      <c r="J121" s="282">
        <f t="shared" si="4"/>
        <v>0</v>
      </c>
    </row>
    <row r="122" spans="1:10" ht="10.5">
      <c r="A122" s="265">
        <v>83</v>
      </c>
      <c r="B122" s="276"/>
      <c r="C122" s="269">
        <f t="shared" si="3"/>
      </c>
      <c r="D122" s="277"/>
      <c r="E122" s="278"/>
      <c r="F122" s="279"/>
      <c r="G122" s="279"/>
      <c r="H122" s="279"/>
      <c r="I122" s="279"/>
      <c r="J122" s="282">
        <f t="shared" si="4"/>
        <v>0</v>
      </c>
    </row>
    <row r="123" spans="1:10" ht="10.5">
      <c r="A123" s="265">
        <v>84</v>
      </c>
      <c r="B123" s="276"/>
      <c r="C123" s="272">
        <f t="shared" si="3"/>
      </c>
      <c r="D123" s="277"/>
      <c r="E123" s="278"/>
      <c r="F123" s="279"/>
      <c r="G123" s="279"/>
      <c r="H123" s="279"/>
      <c r="I123" s="279"/>
      <c r="J123" s="282">
        <f t="shared" si="4"/>
        <v>0</v>
      </c>
    </row>
    <row r="124" spans="1:10" ht="10.5">
      <c r="A124" s="265">
        <v>85</v>
      </c>
      <c r="B124" s="276"/>
      <c r="C124" s="269">
        <f t="shared" si="3"/>
      </c>
      <c r="D124" s="277"/>
      <c r="E124" s="278"/>
      <c r="F124" s="279"/>
      <c r="G124" s="279"/>
      <c r="H124" s="279"/>
      <c r="I124" s="279"/>
      <c r="J124" s="282">
        <f t="shared" si="4"/>
        <v>0</v>
      </c>
    </row>
    <row r="125" spans="1:10" ht="10.5">
      <c r="A125" s="265">
        <v>86</v>
      </c>
      <c r="B125" s="276"/>
      <c r="C125" s="269">
        <f t="shared" si="3"/>
      </c>
      <c r="D125" s="277"/>
      <c r="E125" s="278"/>
      <c r="F125" s="279"/>
      <c r="G125" s="279"/>
      <c r="H125" s="279"/>
      <c r="I125" s="279"/>
      <c r="J125" s="282">
        <f t="shared" si="4"/>
        <v>0</v>
      </c>
    </row>
    <row r="126" spans="1:10" ht="10.5">
      <c r="A126" s="265">
        <v>87</v>
      </c>
      <c r="B126" s="276"/>
      <c r="C126" s="269">
        <f t="shared" si="3"/>
      </c>
      <c r="D126" s="277"/>
      <c r="E126" s="278"/>
      <c r="F126" s="279"/>
      <c r="G126" s="279"/>
      <c r="H126" s="279"/>
      <c r="I126" s="279"/>
      <c r="J126" s="282">
        <f t="shared" si="4"/>
        <v>0</v>
      </c>
    </row>
    <row r="127" spans="1:10" ht="10.5">
      <c r="A127" s="265">
        <v>88</v>
      </c>
      <c r="B127" s="276"/>
      <c r="C127" s="269">
        <f t="shared" si="3"/>
      </c>
      <c r="D127" s="277"/>
      <c r="E127" s="278"/>
      <c r="F127" s="279"/>
      <c r="G127" s="279"/>
      <c r="H127" s="279"/>
      <c r="I127" s="279"/>
      <c r="J127" s="282">
        <f t="shared" si="4"/>
        <v>0</v>
      </c>
    </row>
    <row r="128" spans="1:10" ht="10.5">
      <c r="A128" s="265">
        <v>89</v>
      </c>
      <c r="B128" s="276"/>
      <c r="C128" s="269">
        <f aca="true" t="shared" si="5" ref="C128:C167">IF(B128="","",VLOOKUP(B128,$K$3:$M$36,2))</f>
      </c>
      <c r="D128" s="277"/>
      <c r="E128" s="278"/>
      <c r="F128" s="279"/>
      <c r="G128" s="279"/>
      <c r="H128" s="279"/>
      <c r="I128" s="279"/>
      <c r="J128" s="282">
        <f t="shared" si="4"/>
        <v>0</v>
      </c>
    </row>
    <row r="129" spans="1:10" ht="10.5">
      <c r="A129" s="265">
        <v>90</v>
      </c>
      <c r="B129" s="276"/>
      <c r="C129" s="269">
        <f t="shared" si="5"/>
      </c>
      <c r="D129" s="277"/>
      <c r="E129" s="278"/>
      <c r="F129" s="279"/>
      <c r="G129" s="279"/>
      <c r="H129" s="279"/>
      <c r="I129" s="279"/>
      <c r="J129" s="282">
        <f t="shared" si="4"/>
        <v>0</v>
      </c>
    </row>
    <row r="130" spans="1:10" ht="10.5">
      <c r="A130" s="265">
        <v>91</v>
      </c>
      <c r="B130" s="276"/>
      <c r="C130" s="269">
        <f t="shared" si="5"/>
      </c>
      <c r="D130" s="277"/>
      <c r="E130" s="278"/>
      <c r="F130" s="279"/>
      <c r="G130" s="279"/>
      <c r="H130" s="279"/>
      <c r="I130" s="279"/>
      <c r="J130" s="282">
        <f t="shared" si="4"/>
        <v>0</v>
      </c>
    </row>
    <row r="131" spans="1:10" ht="10.5">
      <c r="A131" s="265">
        <v>92</v>
      </c>
      <c r="B131" s="276"/>
      <c r="C131" s="269">
        <f t="shared" si="5"/>
      </c>
      <c r="D131" s="277"/>
      <c r="E131" s="278"/>
      <c r="F131" s="279"/>
      <c r="G131" s="279"/>
      <c r="H131" s="279"/>
      <c r="I131" s="279"/>
      <c r="J131" s="282">
        <f t="shared" si="4"/>
        <v>0</v>
      </c>
    </row>
    <row r="132" spans="1:10" ht="10.5">
      <c r="A132" s="265">
        <v>93</v>
      </c>
      <c r="B132" s="276"/>
      <c r="C132" s="269">
        <f t="shared" si="5"/>
      </c>
      <c r="D132" s="277"/>
      <c r="E132" s="278"/>
      <c r="F132" s="279"/>
      <c r="G132" s="279"/>
      <c r="H132" s="279"/>
      <c r="I132" s="279"/>
      <c r="J132" s="282">
        <f t="shared" si="4"/>
        <v>0</v>
      </c>
    </row>
    <row r="133" spans="1:10" ht="10.5">
      <c r="A133" s="265">
        <v>94</v>
      </c>
      <c r="B133" s="276"/>
      <c r="C133" s="269">
        <f t="shared" si="5"/>
      </c>
      <c r="D133" s="277"/>
      <c r="E133" s="278"/>
      <c r="F133" s="279"/>
      <c r="G133" s="279"/>
      <c r="H133" s="279"/>
      <c r="I133" s="279"/>
      <c r="J133" s="282">
        <f t="shared" si="4"/>
        <v>0</v>
      </c>
    </row>
    <row r="134" spans="1:10" ht="10.5">
      <c r="A134" s="265">
        <v>95</v>
      </c>
      <c r="B134" s="276"/>
      <c r="C134" s="269">
        <f t="shared" si="5"/>
      </c>
      <c r="D134" s="277"/>
      <c r="E134" s="278"/>
      <c r="F134" s="279"/>
      <c r="G134" s="279"/>
      <c r="H134" s="279"/>
      <c r="I134" s="279"/>
      <c r="J134" s="282">
        <f t="shared" si="4"/>
        <v>0</v>
      </c>
    </row>
    <row r="135" spans="1:10" ht="10.5">
      <c r="A135" s="265">
        <v>96</v>
      </c>
      <c r="B135" s="276"/>
      <c r="C135" s="269">
        <f t="shared" si="5"/>
      </c>
      <c r="D135" s="277"/>
      <c r="E135" s="278"/>
      <c r="F135" s="279"/>
      <c r="G135" s="279"/>
      <c r="H135" s="279"/>
      <c r="I135" s="279"/>
      <c r="J135" s="282">
        <f t="shared" si="4"/>
        <v>0</v>
      </c>
    </row>
    <row r="136" spans="1:10" ht="10.5">
      <c r="A136" s="265">
        <v>97</v>
      </c>
      <c r="B136" s="276"/>
      <c r="C136" s="269">
        <f t="shared" si="5"/>
      </c>
      <c r="D136" s="277"/>
      <c r="E136" s="278"/>
      <c r="F136" s="279"/>
      <c r="G136" s="279"/>
      <c r="H136" s="279"/>
      <c r="I136" s="279"/>
      <c r="J136" s="282">
        <f t="shared" si="4"/>
        <v>0</v>
      </c>
    </row>
    <row r="137" spans="1:10" ht="10.5">
      <c r="A137" s="265">
        <v>98</v>
      </c>
      <c r="B137" s="276"/>
      <c r="C137" s="269">
        <f t="shared" si="5"/>
      </c>
      <c r="D137" s="277"/>
      <c r="E137" s="278"/>
      <c r="F137" s="279"/>
      <c r="G137" s="279"/>
      <c r="H137" s="279"/>
      <c r="I137" s="279"/>
      <c r="J137" s="282">
        <f t="shared" si="4"/>
        <v>0</v>
      </c>
    </row>
    <row r="138" spans="1:10" ht="10.5">
      <c r="A138" s="265">
        <v>99</v>
      </c>
      <c r="B138" s="276"/>
      <c r="C138" s="269">
        <f t="shared" si="5"/>
      </c>
      <c r="D138" s="277"/>
      <c r="E138" s="278"/>
      <c r="F138" s="279"/>
      <c r="G138" s="279"/>
      <c r="H138" s="279"/>
      <c r="I138" s="279"/>
      <c r="J138" s="282">
        <f t="shared" si="4"/>
        <v>0</v>
      </c>
    </row>
    <row r="139" spans="1:10" ht="10.5">
      <c r="A139" s="265">
        <v>100</v>
      </c>
      <c r="B139" s="276"/>
      <c r="C139" s="269">
        <f t="shared" si="5"/>
      </c>
      <c r="D139" s="277"/>
      <c r="E139" s="278"/>
      <c r="F139" s="279"/>
      <c r="G139" s="279"/>
      <c r="H139" s="279"/>
      <c r="I139" s="279"/>
      <c r="J139" s="282">
        <f t="shared" si="4"/>
        <v>0</v>
      </c>
    </row>
    <row r="140" spans="1:10" ht="10.5">
      <c r="A140" s="265">
        <v>101</v>
      </c>
      <c r="B140" s="276"/>
      <c r="C140" s="269">
        <f t="shared" si="5"/>
      </c>
      <c r="D140" s="277"/>
      <c r="E140" s="278"/>
      <c r="F140" s="279"/>
      <c r="G140" s="279"/>
      <c r="H140" s="279"/>
      <c r="I140" s="279"/>
      <c r="J140" s="282">
        <f t="shared" si="4"/>
        <v>0</v>
      </c>
    </row>
    <row r="141" spans="1:10" ht="10.5">
      <c r="A141" s="265">
        <v>102</v>
      </c>
      <c r="B141" s="276"/>
      <c r="C141" s="269">
        <f t="shared" si="5"/>
      </c>
      <c r="D141" s="277"/>
      <c r="E141" s="278"/>
      <c r="F141" s="279"/>
      <c r="G141" s="279"/>
      <c r="H141" s="279"/>
      <c r="I141" s="279"/>
      <c r="J141" s="282">
        <f t="shared" si="4"/>
        <v>0</v>
      </c>
    </row>
    <row r="142" spans="1:10" ht="10.5">
      <c r="A142" s="265">
        <v>103</v>
      </c>
      <c r="B142" s="276"/>
      <c r="C142" s="269">
        <f t="shared" si="5"/>
      </c>
      <c r="D142" s="277"/>
      <c r="E142" s="278"/>
      <c r="F142" s="279"/>
      <c r="G142" s="279"/>
      <c r="H142" s="279"/>
      <c r="I142" s="279"/>
      <c r="J142" s="282">
        <f t="shared" si="4"/>
        <v>0</v>
      </c>
    </row>
    <row r="143" spans="1:10" ht="10.5">
      <c r="A143" s="265">
        <v>104</v>
      </c>
      <c r="B143" s="276"/>
      <c r="C143" s="269">
        <f t="shared" si="5"/>
      </c>
      <c r="D143" s="277"/>
      <c r="E143" s="278"/>
      <c r="F143" s="279"/>
      <c r="G143" s="279"/>
      <c r="H143" s="279"/>
      <c r="I143" s="279"/>
      <c r="J143" s="282">
        <f t="shared" si="4"/>
        <v>0</v>
      </c>
    </row>
    <row r="144" spans="1:10" ht="10.5">
      <c r="A144" s="265">
        <v>105</v>
      </c>
      <c r="B144" s="276"/>
      <c r="C144" s="269">
        <f t="shared" si="5"/>
      </c>
      <c r="D144" s="277"/>
      <c r="E144" s="278"/>
      <c r="F144" s="279"/>
      <c r="G144" s="279"/>
      <c r="H144" s="279"/>
      <c r="I144" s="279"/>
      <c r="J144" s="282">
        <f t="shared" si="4"/>
        <v>0</v>
      </c>
    </row>
    <row r="145" spans="1:10" ht="10.5">
      <c r="A145" s="265">
        <v>106</v>
      </c>
      <c r="B145" s="276"/>
      <c r="C145" s="269">
        <f t="shared" si="5"/>
      </c>
      <c r="D145" s="277"/>
      <c r="E145" s="278"/>
      <c r="F145" s="279"/>
      <c r="G145" s="279"/>
      <c r="H145" s="279"/>
      <c r="I145" s="279"/>
      <c r="J145" s="282">
        <f t="shared" si="4"/>
        <v>0</v>
      </c>
    </row>
    <row r="146" spans="1:10" ht="10.5">
      <c r="A146" s="265">
        <v>107</v>
      </c>
      <c r="B146" s="276"/>
      <c r="C146" s="269">
        <f t="shared" si="5"/>
      </c>
      <c r="D146" s="277"/>
      <c r="E146" s="278"/>
      <c r="F146" s="279"/>
      <c r="G146" s="279"/>
      <c r="H146" s="279"/>
      <c r="I146" s="279"/>
      <c r="J146" s="282">
        <f t="shared" si="4"/>
        <v>0</v>
      </c>
    </row>
    <row r="147" spans="1:10" ht="10.5">
      <c r="A147" s="265">
        <v>108</v>
      </c>
      <c r="B147" s="276"/>
      <c r="C147" s="269">
        <f t="shared" si="5"/>
      </c>
      <c r="D147" s="277"/>
      <c r="E147" s="278"/>
      <c r="F147" s="279"/>
      <c r="G147" s="279"/>
      <c r="H147" s="279"/>
      <c r="I147" s="279"/>
      <c r="J147" s="282">
        <f t="shared" si="4"/>
        <v>0</v>
      </c>
    </row>
    <row r="148" spans="1:10" ht="10.5">
      <c r="A148" s="265">
        <v>109</v>
      </c>
      <c r="B148" s="276"/>
      <c r="C148" s="269">
        <f t="shared" si="5"/>
      </c>
      <c r="D148" s="277"/>
      <c r="E148" s="278"/>
      <c r="F148" s="279"/>
      <c r="G148" s="279"/>
      <c r="H148" s="279"/>
      <c r="I148" s="279"/>
      <c r="J148" s="282">
        <f t="shared" si="4"/>
        <v>0</v>
      </c>
    </row>
    <row r="149" spans="1:10" ht="10.5">
      <c r="A149" s="265">
        <v>110</v>
      </c>
      <c r="B149" s="276"/>
      <c r="C149" s="269">
        <f t="shared" si="5"/>
      </c>
      <c r="D149" s="277"/>
      <c r="E149" s="278"/>
      <c r="F149" s="279"/>
      <c r="G149" s="279"/>
      <c r="H149" s="279"/>
      <c r="I149" s="279"/>
      <c r="J149" s="282">
        <f t="shared" si="4"/>
        <v>0</v>
      </c>
    </row>
    <row r="150" spans="1:10" ht="10.5">
      <c r="A150" s="265">
        <v>111</v>
      </c>
      <c r="B150" s="276"/>
      <c r="C150" s="269">
        <f t="shared" si="5"/>
      </c>
      <c r="D150" s="277"/>
      <c r="E150" s="278"/>
      <c r="F150" s="279"/>
      <c r="G150" s="279"/>
      <c r="H150" s="279"/>
      <c r="I150" s="279"/>
      <c r="J150" s="282">
        <f t="shared" si="4"/>
        <v>0</v>
      </c>
    </row>
    <row r="151" spans="1:10" ht="10.5">
      <c r="A151" s="265">
        <v>112</v>
      </c>
      <c r="B151" s="276"/>
      <c r="C151" s="269">
        <f t="shared" si="5"/>
      </c>
      <c r="D151" s="277"/>
      <c r="E151" s="278"/>
      <c r="F151" s="279"/>
      <c r="G151" s="279"/>
      <c r="H151" s="279"/>
      <c r="I151" s="279"/>
      <c r="J151" s="282">
        <f t="shared" si="4"/>
        <v>0</v>
      </c>
    </row>
    <row r="152" spans="1:10" ht="10.5">
      <c r="A152" s="265">
        <v>113</v>
      </c>
      <c r="B152" s="276"/>
      <c r="C152" s="269">
        <f t="shared" si="5"/>
      </c>
      <c r="D152" s="277"/>
      <c r="E152" s="278"/>
      <c r="F152" s="279"/>
      <c r="G152" s="279"/>
      <c r="H152" s="279"/>
      <c r="I152" s="279"/>
      <c r="J152" s="282">
        <f t="shared" si="4"/>
        <v>0</v>
      </c>
    </row>
    <row r="153" spans="1:10" ht="10.5">
      <c r="A153" s="265">
        <v>114</v>
      </c>
      <c r="B153" s="276"/>
      <c r="C153" s="269">
        <f t="shared" si="5"/>
      </c>
      <c r="D153" s="277"/>
      <c r="E153" s="278"/>
      <c r="F153" s="279"/>
      <c r="G153" s="279"/>
      <c r="H153" s="279"/>
      <c r="I153" s="279"/>
      <c r="J153" s="282">
        <f t="shared" si="4"/>
        <v>0</v>
      </c>
    </row>
    <row r="154" spans="1:10" ht="10.5">
      <c r="A154" s="265">
        <v>115</v>
      </c>
      <c r="B154" s="276"/>
      <c r="C154" s="269">
        <f t="shared" si="5"/>
      </c>
      <c r="D154" s="277"/>
      <c r="E154" s="278"/>
      <c r="F154" s="279"/>
      <c r="G154" s="279"/>
      <c r="H154" s="279"/>
      <c r="I154" s="279"/>
      <c r="J154" s="282">
        <f t="shared" si="4"/>
        <v>0</v>
      </c>
    </row>
    <row r="155" spans="1:10" ht="10.5">
      <c r="A155" s="265">
        <v>116</v>
      </c>
      <c r="B155" s="276"/>
      <c r="C155" s="269">
        <f t="shared" si="5"/>
      </c>
      <c r="D155" s="277"/>
      <c r="E155" s="278"/>
      <c r="F155" s="279"/>
      <c r="G155" s="279"/>
      <c r="H155" s="279"/>
      <c r="I155" s="279"/>
      <c r="J155" s="282">
        <f t="shared" si="4"/>
        <v>0</v>
      </c>
    </row>
    <row r="156" spans="1:10" ht="10.5">
      <c r="A156" s="265">
        <v>117</v>
      </c>
      <c r="B156" s="276"/>
      <c r="C156" s="269">
        <f t="shared" si="5"/>
      </c>
      <c r="D156" s="277"/>
      <c r="E156" s="278"/>
      <c r="F156" s="279"/>
      <c r="G156" s="279"/>
      <c r="H156" s="279"/>
      <c r="I156" s="279"/>
      <c r="J156" s="282">
        <f t="shared" si="4"/>
        <v>0</v>
      </c>
    </row>
    <row r="157" spans="1:10" ht="10.5">
      <c r="A157" s="265">
        <v>118</v>
      </c>
      <c r="B157" s="276"/>
      <c r="C157" s="269">
        <f t="shared" si="5"/>
      </c>
      <c r="D157" s="277"/>
      <c r="E157" s="278"/>
      <c r="F157" s="279"/>
      <c r="G157" s="279"/>
      <c r="H157" s="279"/>
      <c r="I157" s="279"/>
      <c r="J157" s="282">
        <f t="shared" si="4"/>
        <v>0</v>
      </c>
    </row>
    <row r="158" spans="1:10" ht="10.5">
      <c r="A158" s="265">
        <v>119</v>
      </c>
      <c r="B158" s="276"/>
      <c r="C158" s="269">
        <f t="shared" si="5"/>
      </c>
      <c r="D158" s="277"/>
      <c r="E158" s="278"/>
      <c r="F158" s="279"/>
      <c r="G158" s="279"/>
      <c r="H158" s="279"/>
      <c r="I158" s="279"/>
      <c r="J158" s="282">
        <f t="shared" si="4"/>
        <v>0</v>
      </c>
    </row>
    <row r="159" spans="1:10" ht="10.5">
      <c r="A159" s="265">
        <v>120</v>
      </c>
      <c r="B159" s="276"/>
      <c r="C159" s="269">
        <f t="shared" si="5"/>
      </c>
      <c r="D159" s="277"/>
      <c r="E159" s="278"/>
      <c r="F159" s="279"/>
      <c r="G159" s="279"/>
      <c r="H159" s="279"/>
      <c r="I159" s="279"/>
      <c r="J159" s="282">
        <f t="shared" si="4"/>
        <v>0</v>
      </c>
    </row>
    <row r="160" spans="1:10" ht="10.5">
      <c r="A160" s="265">
        <v>121</v>
      </c>
      <c r="B160" s="276"/>
      <c r="C160" s="269">
        <f t="shared" si="5"/>
      </c>
      <c r="D160" s="277"/>
      <c r="E160" s="278"/>
      <c r="F160" s="279"/>
      <c r="G160" s="279"/>
      <c r="H160" s="279"/>
      <c r="I160" s="279"/>
      <c r="J160" s="282">
        <f t="shared" si="4"/>
        <v>0</v>
      </c>
    </row>
    <row r="161" spans="1:10" ht="10.5">
      <c r="A161" s="265">
        <v>122</v>
      </c>
      <c r="B161" s="276"/>
      <c r="C161" s="269">
        <f t="shared" si="5"/>
      </c>
      <c r="D161" s="277"/>
      <c r="E161" s="278"/>
      <c r="F161" s="279"/>
      <c r="G161" s="279"/>
      <c r="H161" s="279"/>
      <c r="I161" s="279"/>
      <c r="J161" s="282">
        <f t="shared" si="4"/>
        <v>0</v>
      </c>
    </row>
    <row r="162" spans="1:10" ht="10.5">
      <c r="A162" s="265">
        <v>123</v>
      </c>
      <c r="B162" s="276"/>
      <c r="C162" s="269">
        <f t="shared" si="5"/>
      </c>
      <c r="D162" s="277"/>
      <c r="E162" s="278"/>
      <c r="F162" s="279"/>
      <c r="G162" s="279"/>
      <c r="H162" s="279"/>
      <c r="I162" s="279"/>
      <c r="J162" s="282">
        <f t="shared" si="4"/>
        <v>0</v>
      </c>
    </row>
    <row r="163" spans="1:10" ht="10.5">
      <c r="A163" s="265">
        <v>124</v>
      </c>
      <c r="B163" s="276"/>
      <c r="C163" s="269">
        <f t="shared" si="5"/>
      </c>
      <c r="D163" s="277"/>
      <c r="E163" s="278"/>
      <c r="F163" s="279"/>
      <c r="G163" s="279"/>
      <c r="H163" s="279"/>
      <c r="I163" s="279"/>
      <c r="J163" s="282">
        <f t="shared" si="4"/>
        <v>0</v>
      </c>
    </row>
    <row r="164" spans="1:10" ht="10.5">
      <c r="A164" s="265">
        <v>125</v>
      </c>
      <c r="B164" s="276"/>
      <c r="C164" s="269">
        <f t="shared" si="5"/>
      </c>
      <c r="D164" s="277"/>
      <c r="E164" s="278"/>
      <c r="F164" s="279"/>
      <c r="G164" s="279"/>
      <c r="H164" s="279"/>
      <c r="I164" s="279"/>
      <c r="J164" s="282">
        <f t="shared" si="4"/>
        <v>0</v>
      </c>
    </row>
    <row r="165" spans="1:10" ht="10.5">
      <c r="A165" s="265">
        <v>126</v>
      </c>
      <c r="B165" s="276"/>
      <c r="C165" s="269">
        <f t="shared" si="5"/>
      </c>
      <c r="D165" s="277"/>
      <c r="E165" s="278"/>
      <c r="F165" s="279"/>
      <c r="G165" s="279"/>
      <c r="H165" s="279"/>
      <c r="I165" s="279"/>
      <c r="J165" s="282">
        <f t="shared" si="4"/>
        <v>0</v>
      </c>
    </row>
    <row r="166" spans="1:10" ht="10.5">
      <c r="A166" s="265">
        <v>127</v>
      </c>
      <c r="B166" s="276"/>
      <c r="C166" s="269">
        <f t="shared" si="5"/>
      </c>
      <c r="D166" s="277"/>
      <c r="E166" s="278"/>
      <c r="F166" s="279"/>
      <c r="G166" s="279"/>
      <c r="H166" s="279"/>
      <c r="I166" s="279"/>
      <c r="J166" s="282">
        <f t="shared" si="4"/>
        <v>0</v>
      </c>
    </row>
    <row r="167" spans="1:10" ht="10.5">
      <c r="A167" s="265">
        <v>128</v>
      </c>
      <c r="B167" s="276"/>
      <c r="C167" s="269">
        <f t="shared" si="5"/>
      </c>
      <c r="D167" s="277"/>
      <c r="E167" s="278"/>
      <c r="F167" s="279"/>
      <c r="G167" s="279"/>
      <c r="H167" s="279"/>
      <c r="I167" s="279"/>
      <c r="J167" s="282">
        <f t="shared" si="4"/>
        <v>0</v>
      </c>
    </row>
    <row r="168" spans="1:10" ht="10.5">
      <c r="A168" s="265">
        <v>129</v>
      </c>
      <c r="B168" s="276"/>
      <c r="C168" s="269">
        <f aca="true" t="shared" si="6" ref="C168:C190">IF(B168="","",VLOOKUP(B168,$K$3:$M$36,2))</f>
      </c>
      <c r="D168" s="277"/>
      <c r="E168" s="278"/>
      <c r="F168" s="279"/>
      <c r="G168" s="279"/>
      <c r="H168" s="279"/>
      <c r="I168" s="279"/>
      <c r="J168" s="282">
        <f t="shared" si="4"/>
        <v>0</v>
      </c>
    </row>
    <row r="169" spans="1:10" ht="10.5">
      <c r="A169" s="265">
        <v>130</v>
      </c>
      <c r="B169" s="276"/>
      <c r="C169" s="269">
        <f t="shared" si="6"/>
      </c>
      <c r="D169" s="277"/>
      <c r="E169" s="278"/>
      <c r="F169" s="279"/>
      <c r="G169" s="279"/>
      <c r="H169" s="279"/>
      <c r="I169" s="279"/>
      <c r="J169" s="282">
        <f t="shared" si="4"/>
        <v>0</v>
      </c>
    </row>
    <row r="170" spans="1:10" ht="10.5">
      <c r="A170" s="265">
        <v>131</v>
      </c>
      <c r="B170" s="276"/>
      <c r="C170" s="269">
        <f t="shared" si="6"/>
      </c>
      <c r="D170" s="277"/>
      <c r="E170" s="278"/>
      <c r="F170" s="279"/>
      <c r="G170" s="279"/>
      <c r="H170" s="279"/>
      <c r="I170" s="279"/>
      <c r="J170" s="282">
        <f t="shared" si="4"/>
        <v>0</v>
      </c>
    </row>
    <row r="171" spans="1:10" ht="10.5">
      <c r="A171" s="265">
        <v>132</v>
      </c>
      <c r="B171" s="276"/>
      <c r="C171" s="269">
        <f t="shared" si="6"/>
      </c>
      <c r="D171" s="277"/>
      <c r="E171" s="278"/>
      <c r="F171" s="279"/>
      <c r="G171" s="279"/>
      <c r="H171" s="279"/>
      <c r="I171" s="279"/>
      <c r="J171" s="282">
        <f t="shared" si="4"/>
        <v>0</v>
      </c>
    </row>
    <row r="172" spans="1:10" ht="10.5">
      <c r="A172" s="265">
        <v>133</v>
      </c>
      <c r="B172" s="276"/>
      <c r="C172" s="269">
        <f t="shared" si="6"/>
      </c>
      <c r="D172" s="277"/>
      <c r="E172" s="278"/>
      <c r="F172" s="279"/>
      <c r="G172" s="279"/>
      <c r="H172" s="279"/>
      <c r="I172" s="279"/>
      <c r="J172" s="282">
        <f aca="true" t="shared" si="7" ref="J172:J190">F172*G172*H172*I172</f>
        <v>0</v>
      </c>
    </row>
    <row r="173" spans="1:10" ht="10.5">
      <c r="A173" s="265">
        <v>134</v>
      </c>
      <c r="B173" s="276"/>
      <c r="C173" s="269">
        <f t="shared" si="6"/>
      </c>
      <c r="D173" s="277"/>
      <c r="E173" s="278"/>
      <c r="F173" s="279"/>
      <c r="G173" s="279"/>
      <c r="H173" s="279"/>
      <c r="I173" s="279"/>
      <c r="J173" s="282">
        <f t="shared" si="7"/>
        <v>0</v>
      </c>
    </row>
    <row r="174" spans="1:10" ht="10.5">
      <c r="A174" s="265">
        <v>135</v>
      </c>
      <c r="B174" s="276"/>
      <c r="C174" s="269">
        <f t="shared" si="6"/>
      </c>
      <c r="D174" s="277"/>
      <c r="E174" s="278"/>
      <c r="F174" s="279"/>
      <c r="G174" s="279"/>
      <c r="H174" s="279"/>
      <c r="I174" s="279"/>
      <c r="J174" s="282">
        <f t="shared" si="7"/>
        <v>0</v>
      </c>
    </row>
    <row r="175" spans="1:10" ht="10.5">
      <c r="A175" s="265">
        <v>136</v>
      </c>
      <c r="B175" s="276"/>
      <c r="C175" s="269">
        <f t="shared" si="6"/>
      </c>
      <c r="D175" s="277"/>
      <c r="E175" s="278"/>
      <c r="F175" s="279"/>
      <c r="G175" s="279"/>
      <c r="H175" s="279"/>
      <c r="I175" s="279"/>
      <c r="J175" s="282">
        <f t="shared" si="7"/>
        <v>0</v>
      </c>
    </row>
    <row r="176" spans="1:10" ht="10.5">
      <c r="A176" s="265">
        <v>137</v>
      </c>
      <c r="B176" s="276"/>
      <c r="C176" s="269">
        <f t="shared" si="6"/>
      </c>
      <c r="D176" s="277"/>
      <c r="E176" s="278"/>
      <c r="F176" s="279"/>
      <c r="G176" s="279"/>
      <c r="H176" s="279"/>
      <c r="I176" s="279"/>
      <c r="J176" s="282">
        <f t="shared" si="7"/>
        <v>0</v>
      </c>
    </row>
    <row r="177" spans="1:10" ht="10.5">
      <c r="A177" s="265">
        <v>138</v>
      </c>
      <c r="B177" s="276"/>
      <c r="C177" s="269">
        <f t="shared" si="6"/>
      </c>
      <c r="D177" s="277"/>
      <c r="E177" s="278"/>
      <c r="F177" s="279"/>
      <c r="G177" s="279"/>
      <c r="H177" s="279"/>
      <c r="I177" s="279"/>
      <c r="J177" s="282">
        <f t="shared" si="7"/>
        <v>0</v>
      </c>
    </row>
    <row r="178" spans="1:10" ht="10.5">
      <c r="A178" s="265">
        <v>139</v>
      </c>
      <c r="B178" s="276"/>
      <c r="C178" s="269">
        <f t="shared" si="6"/>
      </c>
      <c r="D178" s="277"/>
      <c r="E178" s="278"/>
      <c r="F178" s="279"/>
      <c r="G178" s="279"/>
      <c r="H178" s="279"/>
      <c r="I178" s="279"/>
      <c r="J178" s="282">
        <f t="shared" si="7"/>
        <v>0</v>
      </c>
    </row>
    <row r="179" spans="1:10" ht="10.5">
      <c r="A179" s="265">
        <v>140</v>
      </c>
      <c r="B179" s="276"/>
      <c r="C179" s="269">
        <f t="shared" si="6"/>
      </c>
      <c r="D179" s="277"/>
      <c r="E179" s="278"/>
      <c r="F179" s="279"/>
      <c r="G179" s="279"/>
      <c r="H179" s="279"/>
      <c r="I179" s="279"/>
      <c r="J179" s="282">
        <f t="shared" si="7"/>
        <v>0</v>
      </c>
    </row>
    <row r="180" spans="1:10" ht="10.5">
      <c r="A180" s="265">
        <v>141</v>
      </c>
      <c r="B180" s="276"/>
      <c r="C180" s="269">
        <f t="shared" si="6"/>
      </c>
      <c r="D180" s="277"/>
      <c r="E180" s="278"/>
      <c r="F180" s="279"/>
      <c r="G180" s="279"/>
      <c r="H180" s="279"/>
      <c r="I180" s="279"/>
      <c r="J180" s="282">
        <f t="shared" si="7"/>
        <v>0</v>
      </c>
    </row>
    <row r="181" spans="1:10" ht="10.5">
      <c r="A181" s="265">
        <v>142</v>
      </c>
      <c r="B181" s="276"/>
      <c r="C181" s="269">
        <f t="shared" si="6"/>
      </c>
      <c r="D181" s="277"/>
      <c r="E181" s="278"/>
      <c r="F181" s="279"/>
      <c r="G181" s="279"/>
      <c r="H181" s="279"/>
      <c r="I181" s="279"/>
      <c r="J181" s="282">
        <f t="shared" si="7"/>
        <v>0</v>
      </c>
    </row>
    <row r="182" spans="1:10" ht="10.5">
      <c r="A182" s="265">
        <v>143</v>
      </c>
      <c r="B182" s="276"/>
      <c r="C182" s="269">
        <f t="shared" si="6"/>
      </c>
      <c r="D182" s="277"/>
      <c r="E182" s="278"/>
      <c r="F182" s="279"/>
      <c r="G182" s="279"/>
      <c r="H182" s="279"/>
      <c r="I182" s="279"/>
      <c r="J182" s="282">
        <f t="shared" si="7"/>
        <v>0</v>
      </c>
    </row>
    <row r="183" spans="1:10" ht="10.5">
      <c r="A183" s="265">
        <v>144</v>
      </c>
      <c r="B183" s="276"/>
      <c r="C183" s="269">
        <f t="shared" si="6"/>
      </c>
      <c r="D183" s="277"/>
      <c r="E183" s="278"/>
      <c r="F183" s="279"/>
      <c r="G183" s="279"/>
      <c r="H183" s="279"/>
      <c r="I183" s="279"/>
      <c r="J183" s="282">
        <f t="shared" si="7"/>
        <v>0</v>
      </c>
    </row>
    <row r="184" spans="1:10" ht="10.5">
      <c r="A184" s="265">
        <v>145</v>
      </c>
      <c r="B184" s="276"/>
      <c r="C184" s="269">
        <f t="shared" si="6"/>
      </c>
      <c r="D184" s="277"/>
      <c r="E184" s="278"/>
      <c r="F184" s="279"/>
      <c r="G184" s="279"/>
      <c r="H184" s="279"/>
      <c r="I184" s="279"/>
      <c r="J184" s="282">
        <f t="shared" si="7"/>
        <v>0</v>
      </c>
    </row>
    <row r="185" spans="1:10" ht="10.5">
      <c r="A185" s="265">
        <v>146</v>
      </c>
      <c r="B185" s="276"/>
      <c r="C185" s="269">
        <f t="shared" si="6"/>
      </c>
      <c r="D185" s="277"/>
      <c r="E185" s="278"/>
      <c r="F185" s="279"/>
      <c r="G185" s="279"/>
      <c r="H185" s="279"/>
      <c r="I185" s="279"/>
      <c r="J185" s="282">
        <f t="shared" si="7"/>
        <v>0</v>
      </c>
    </row>
    <row r="186" spans="1:10" ht="10.5">
      <c r="A186" s="265">
        <v>147</v>
      </c>
      <c r="B186" s="276"/>
      <c r="C186" s="269">
        <f t="shared" si="6"/>
      </c>
      <c r="D186" s="277"/>
      <c r="E186" s="278"/>
      <c r="F186" s="279"/>
      <c r="G186" s="279"/>
      <c r="H186" s="279"/>
      <c r="I186" s="279"/>
      <c r="J186" s="282">
        <f t="shared" si="7"/>
        <v>0</v>
      </c>
    </row>
    <row r="187" spans="1:10" ht="10.5">
      <c r="A187" s="265">
        <v>148</v>
      </c>
      <c r="B187" s="276"/>
      <c r="C187" s="269">
        <f t="shared" si="6"/>
      </c>
      <c r="D187" s="277"/>
      <c r="E187" s="278"/>
      <c r="F187" s="279"/>
      <c r="G187" s="279"/>
      <c r="H187" s="279"/>
      <c r="I187" s="279"/>
      <c r="J187" s="282">
        <f t="shared" si="7"/>
        <v>0</v>
      </c>
    </row>
    <row r="188" spans="1:10" ht="10.5">
      <c r="A188" s="265">
        <v>149</v>
      </c>
      <c r="B188" s="276"/>
      <c r="C188" s="269">
        <f t="shared" si="6"/>
      </c>
      <c r="D188" s="277"/>
      <c r="E188" s="278"/>
      <c r="F188" s="279"/>
      <c r="G188" s="279"/>
      <c r="H188" s="279"/>
      <c r="I188" s="279"/>
      <c r="J188" s="282">
        <f t="shared" si="7"/>
        <v>0</v>
      </c>
    </row>
    <row r="189" spans="1:10" ht="10.5">
      <c r="A189" s="265">
        <v>150</v>
      </c>
      <c r="B189" s="276"/>
      <c r="C189" s="269">
        <f t="shared" si="6"/>
      </c>
      <c r="D189" s="277"/>
      <c r="E189" s="278"/>
      <c r="F189" s="279"/>
      <c r="G189" s="279"/>
      <c r="H189" s="279"/>
      <c r="I189" s="279"/>
      <c r="J189" s="282">
        <f t="shared" si="7"/>
        <v>0</v>
      </c>
    </row>
    <row r="190" spans="1:10" ht="10.5">
      <c r="A190" s="265">
        <v>151</v>
      </c>
      <c r="B190" s="276"/>
      <c r="C190" s="269">
        <f t="shared" si="6"/>
      </c>
      <c r="D190" s="277"/>
      <c r="E190" s="278"/>
      <c r="F190" s="279"/>
      <c r="G190" s="279"/>
      <c r="H190" s="279"/>
      <c r="I190" s="279"/>
      <c r="J190" s="282">
        <f t="shared" si="7"/>
        <v>0</v>
      </c>
    </row>
  </sheetData>
  <sheetProtection/>
  <printOptions/>
  <pageMargins left="0.7" right="0.7" top="0.75" bottom="0.75" header="0.3" footer="0.3"/>
  <pageSetup fitToHeight="1" fitToWidth="1" orientation="landscape" paperSize="8" scale="37" r:id="rId4"/>
  <drawing r:id="rId3"/>
  <legacyDrawing r:id="rId2"/>
</worksheet>
</file>

<file path=xl/worksheets/sheet4.xml><?xml version="1.0" encoding="utf-8"?>
<worksheet xmlns="http://schemas.openxmlformats.org/spreadsheetml/2006/main" xmlns:r="http://schemas.openxmlformats.org/officeDocument/2006/relationships">
  <sheetPr>
    <tabColor theme="1"/>
    <pageSetUpPr fitToPage="1"/>
  </sheetPr>
  <dimension ref="A2:M147"/>
  <sheetViews>
    <sheetView zoomScale="145" zoomScaleNormal="145" zoomScalePageLayoutView="0" workbookViewId="0" topLeftCell="I10">
      <selection activeCell="P24" sqref="P24"/>
    </sheetView>
  </sheetViews>
  <sheetFormatPr defaultColWidth="9.00390625" defaultRowHeight="12"/>
  <cols>
    <col min="3" max="3" width="12.125" style="0" customWidth="1"/>
    <col min="4" max="4" width="12.125" style="7" bestFit="1" customWidth="1"/>
    <col min="5" max="8" width="12.125" style="7" customWidth="1"/>
    <col min="10" max="10" width="18.00390625" style="7" bestFit="1" customWidth="1"/>
    <col min="11" max="11" width="21.375" style="0" bestFit="1" customWidth="1"/>
  </cols>
  <sheetData>
    <row r="1" ht="12"/>
    <row r="2" ht="12">
      <c r="J2" s="152" t="s">
        <v>220</v>
      </c>
    </row>
    <row r="3" spans="10:11" ht="12">
      <c r="J3" s="283">
        <v>1000000</v>
      </c>
      <c r="K3" s="284" t="s">
        <v>225</v>
      </c>
    </row>
    <row r="4" spans="4:13" s="142" customFormat="1" ht="12">
      <c r="D4" s="186"/>
      <c r="E4" s="186"/>
      <c r="F4" s="186"/>
      <c r="G4" s="186"/>
      <c r="H4" s="186"/>
      <c r="J4" s="187">
        <v>49578</v>
      </c>
      <c r="K4" s="142" t="s">
        <v>226</v>
      </c>
      <c r="L4"/>
      <c r="M4"/>
    </row>
    <row r="5" spans="4:13" s="142" customFormat="1" ht="12">
      <c r="D5" s="186"/>
      <c r="E5" s="186"/>
      <c r="F5" s="186"/>
      <c r="G5" s="186"/>
      <c r="H5" s="186"/>
      <c r="J5" s="187"/>
      <c r="L5"/>
      <c r="M5"/>
    </row>
    <row r="6" spans="4:13" s="142" customFormat="1" ht="12">
      <c r="D6" s="186"/>
      <c r="E6" s="186"/>
      <c r="F6" s="186"/>
      <c r="G6" s="186"/>
      <c r="H6" s="186"/>
      <c r="J6" s="187"/>
      <c r="M6"/>
    </row>
    <row r="7" spans="4:13" s="142" customFormat="1" ht="12">
      <c r="D7" s="186"/>
      <c r="E7" s="186"/>
      <c r="F7" s="186"/>
      <c r="G7" s="186"/>
      <c r="H7" s="186"/>
      <c r="J7" s="187"/>
      <c r="M7"/>
    </row>
    <row r="8" spans="4:13" s="142" customFormat="1" ht="12">
      <c r="D8" s="186"/>
      <c r="E8" s="186"/>
      <c r="F8" s="186"/>
      <c r="G8" s="186"/>
      <c r="H8" s="186"/>
      <c r="J8" s="187"/>
      <c r="M8"/>
    </row>
    <row r="9" spans="4:13" s="142" customFormat="1" ht="10.5">
      <c r="D9" s="186" t="s">
        <v>231</v>
      </c>
      <c r="E9" s="186" t="s">
        <v>232</v>
      </c>
      <c r="F9" s="186" t="s">
        <v>235</v>
      </c>
      <c r="G9" s="186" t="s">
        <v>236</v>
      </c>
      <c r="H9" s="186" t="s">
        <v>237</v>
      </c>
      <c r="I9" s="186" t="s">
        <v>238</v>
      </c>
      <c r="J9" s="186" t="s">
        <v>239</v>
      </c>
      <c r="K9" s="186" t="s">
        <v>240</v>
      </c>
      <c r="M9"/>
    </row>
    <row r="10" spans="4:11" ht="10.5">
      <c r="D10" s="7" t="s">
        <v>229</v>
      </c>
      <c r="E10" s="7" t="s">
        <v>230</v>
      </c>
      <c r="F10" s="7" t="s">
        <v>233</v>
      </c>
      <c r="G10" s="7" t="s">
        <v>234</v>
      </c>
      <c r="H10" s="7" t="s">
        <v>241</v>
      </c>
      <c r="I10" t="s">
        <v>219</v>
      </c>
      <c r="J10" s="7" t="s">
        <v>221</v>
      </c>
      <c r="K10" t="s">
        <v>222</v>
      </c>
    </row>
    <row r="11" spans="3:11" ht="10.5">
      <c r="C11" s="2" t="s">
        <v>211</v>
      </c>
      <c r="D11" s="152">
        <v>1218</v>
      </c>
      <c r="E11" s="152">
        <v>655</v>
      </c>
      <c r="F11" s="152">
        <f>+D11-E11</f>
        <v>563</v>
      </c>
      <c r="G11" s="193">
        <f>+E11/D11</f>
        <v>0.5377668308702791</v>
      </c>
      <c r="H11" s="188">
        <f>+D11*G11</f>
        <v>655</v>
      </c>
      <c r="I11" s="185">
        <f>+H11/$H$18</f>
        <v>0.024290747264973114</v>
      </c>
      <c r="J11" s="206">
        <f>+J18-SUM(J12:J17)</f>
        <v>1204286.6679028347</v>
      </c>
      <c r="K11" s="2" t="s">
        <v>211</v>
      </c>
    </row>
    <row r="12" spans="3:11" ht="10.5">
      <c r="C12" s="2" t="s">
        <v>212</v>
      </c>
      <c r="D12" s="152">
        <v>0</v>
      </c>
      <c r="E12" s="152">
        <v>0</v>
      </c>
      <c r="F12" s="152">
        <f aca="true" t="shared" si="0" ref="F12:F17">+D12-E12</f>
        <v>0</v>
      </c>
      <c r="G12" s="193">
        <v>0</v>
      </c>
      <c r="H12" s="188">
        <f aca="true" t="shared" si="1" ref="H12:H17">+D12*G12</f>
        <v>0</v>
      </c>
      <c r="I12" s="185">
        <f aca="true" t="shared" si="2" ref="I12:I17">+H12/$H$18</f>
        <v>0</v>
      </c>
      <c r="J12" s="206">
        <f aca="true" t="shared" si="3" ref="J12:J17">+$J$18*I12</f>
        <v>0</v>
      </c>
      <c r="K12" s="2" t="s">
        <v>212</v>
      </c>
    </row>
    <row r="13" spans="3:11" ht="10.5">
      <c r="C13" s="2" t="s">
        <v>213</v>
      </c>
      <c r="D13" s="152">
        <v>4667</v>
      </c>
      <c r="E13" s="152">
        <v>2831</v>
      </c>
      <c r="F13" s="152">
        <f t="shared" si="0"/>
        <v>1836</v>
      </c>
      <c r="G13" s="193">
        <f>+E13/D13</f>
        <v>0.6065995286050996</v>
      </c>
      <c r="H13" s="188">
        <f t="shared" si="1"/>
        <v>2830.9999999999995</v>
      </c>
      <c r="I13" s="185">
        <f t="shared" si="2"/>
        <v>0.10498794733914332</v>
      </c>
      <c r="J13" s="206">
        <f t="shared" si="3"/>
        <v>5205092.453180048</v>
      </c>
      <c r="K13" s="2" t="s">
        <v>217</v>
      </c>
    </row>
    <row r="14" spans="3:11" ht="10.5">
      <c r="C14" s="2" t="s">
        <v>207</v>
      </c>
      <c r="D14" s="152">
        <v>0</v>
      </c>
      <c r="E14" s="152">
        <v>2263</v>
      </c>
      <c r="F14" s="152">
        <f t="shared" si="0"/>
        <v>-2263</v>
      </c>
      <c r="G14" s="193"/>
      <c r="H14" s="188">
        <f>+E18-H19</f>
        <v>2263</v>
      </c>
      <c r="I14" s="185">
        <f t="shared" si="2"/>
        <v>0.0839236046727239</v>
      </c>
      <c r="J14" s="206">
        <f t="shared" si="3"/>
        <v>4160764.472464306</v>
      </c>
      <c r="K14" s="2" t="s">
        <v>207</v>
      </c>
    </row>
    <row r="15" spans="3:11" ht="10.5">
      <c r="C15" s="2" t="s">
        <v>214</v>
      </c>
      <c r="D15" s="152">
        <v>7233</v>
      </c>
      <c r="E15" s="152">
        <v>7368</v>
      </c>
      <c r="F15" s="152">
        <f t="shared" si="0"/>
        <v>-135</v>
      </c>
      <c r="G15" s="193">
        <f>+E15/D15</f>
        <v>1.0186644545831605</v>
      </c>
      <c r="H15" s="188">
        <f t="shared" si="1"/>
        <v>7368</v>
      </c>
      <c r="I15" s="185">
        <f t="shared" si="2"/>
        <v>0.27324309289820137</v>
      </c>
      <c r="J15" s="206">
        <f t="shared" si="3"/>
        <v>13546846.059707027</v>
      </c>
      <c r="K15" s="2" t="s">
        <v>214</v>
      </c>
    </row>
    <row r="16" spans="3:11" ht="10.5">
      <c r="C16" s="2" t="s">
        <v>215</v>
      </c>
      <c r="D16" s="152">
        <v>13848</v>
      </c>
      <c r="E16" s="152">
        <v>13848</v>
      </c>
      <c r="F16" s="152">
        <f t="shared" si="0"/>
        <v>0</v>
      </c>
      <c r="G16" s="193">
        <f>+E16/D16</f>
        <v>1</v>
      </c>
      <c r="H16" s="188">
        <f t="shared" si="1"/>
        <v>13848</v>
      </c>
      <c r="I16" s="185">
        <f t="shared" si="2"/>
        <v>0.5135546078249583</v>
      </c>
      <c r="J16" s="206">
        <f t="shared" si="3"/>
        <v>25461010.346745785</v>
      </c>
      <c r="K16" s="2" t="s">
        <v>218</v>
      </c>
    </row>
    <row r="17" spans="3:11" ht="10.5">
      <c r="C17" s="2" t="s">
        <v>216</v>
      </c>
      <c r="D17" s="152">
        <v>0</v>
      </c>
      <c r="E17" s="152">
        <v>0</v>
      </c>
      <c r="F17" s="152">
        <f t="shared" si="0"/>
        <v>0</v>
      </c>
      <c r="G17" s="193">
        <v>0</v>
      </c>
      <c r="H17" s="188">
        <f t="shared" si="1"/>
        <v>0</v>
      </c>
      <c r="I17" s="185">
        <f t="shared" si="2"/>
        <v>0</v>
      </c>
      <c r="J17" s="206">
        <f t="shared" si="3"/>
        <v>0</v>
      </c>
      <c r="K17" s="2" t="s">
        <v>216</v>
      </c>
    </row>
    <row r="18" spans="4:11" ht="10.5">
      <c r="D18" s="7">
        <f aca="true" t="shared" si="4" ref="D18:I18">SUM(D11:D17)</f>
        <v>26966</v>
      </c>
      <c r="E18" s="7">
        <f t="shared" si="4"/>
        <v>26965</v>
      </c>
      <c r="F18" s="7">
        <f t="shared" si="4"/>
        <v>1</v>
      </c>
      <c r="G18" s="194">
        <f t="shared" si="4"/>
        <v>3.163030814058539</v>
      </c>
      <c r="H18" s="192">
        <f t="shared" si="4"/>
        <v>26965</v>
      </c>
      <c r="I18" s="184">
        <f t="shared" si="4"/>
        <v>1</v>
      </c>
      <c r="J18" s="207">
        <f>ROUND(J3*J4,-5)/1000</f>
        <v>49578000</v>
      </c>
      <c r="K18" s="189" t="s">
        <v>253</v>
      </c>
    </row>
    <row r="19" spans="7:11" ht="10.5">
      <c r="G19" s="194">
        <f>SUM(G11:G13)+SUM(G15:G17)</f>
        <v>3.1630308140585393</v>
      </c>
      <c r="H19" s="192">
        <f>SUM(H11:H13)+SUM(H15:H17)</f>
        <v>24702</v>
      </c>
      <c r="I19" s="209" t="s">
        <v>223</v>
      </c>
      <c r="J19" s="210">
        <f>+J3*J4</f>
        <v>49578000000</v>
      </c>
      <c r="K19" s="142" t="s">
        <v>224</v>
      </c>
    </row>
    <row r="24" ht="12"/>
    <row r="25" ht="12">
      <c r="J25" s="152" t="s">
        <v>220</v>
      </c>
    </row>
    <row r="26" spans="10:11" ht="12">
      <c r="J26" s="283"/>
      <c r="K26" s="284" t="s">
        <v>256</v>
      </c>
    </row>
    <row r="27" spans="1:11" ht="12">
      <c r="A27" s="142"/>
      <c r="B27" s="142"/>
      <c r="C27" s="142"/>
      <c r="D27" s="186"/>
      <c r="E27" s="186"/>
      <c r="F27" s="186"/>
      <c r="G27" s="186"/>
      <c r="H27" s="186"/>
      <c r="I27" s="142"/>
      <c r="J27" s="291">
        <v>10000</v>
      </c>
      <c r="K27" s="142" t="s">
        <v>226</v>
      </c>
    </row>
    <row r="28" spans="1:11" ht="12">
      <c r="A28" s="142"/>
      <c r="B28" s="142"/>
      <c r="C28" s="142"/>
      <c r="D28" s="186"/>
      <c r="E28" s="186"/>
      <c r="F28" s="186"/>
      <c r="G28" s="186"/>
      <c r="H28" s="186"/>
      <c r="I28" s="142"/>
      <c r="J28" s="187"/>
      <c r="K28" s="142"/>
    </row>
    <row r="29" spans="1:11" ht="12">
      <c r="A29" s="142"/>
      <c r="B29" s="142"/>
      <c r="C29" s="142"/>
      <c r="D29" s="186"/>
      <c r="E29" s="186"/>
      <c r="F29" s="186"/>
      <c r="G29" s="186"/>
      <c r="H29" s="186"/>
      <c r="I29" s="142"/>
      <c r="J29" s="187"/>
      <c r="K29" s="142"/>
    </row>
    <row r="30" spans="1:11" ht="12">
      <c r="A30" s="142"/>
      <c r="B30" s="142"/>
      <c r="C30" s="142"/>
      <c r="D30" s="186"/>
      <c r="E30" s="186"/>
      <c r="F30" s="186"/>
      <c r="G30" s="186"/>
      <c r="H30" s="186"/>
      <c r="I30" s="142"/>
      <c r="J30" s="187"/>
      <c r="K30" s="142"/>
    </row>
    <row r="31" spans="1:11" ht="12">
      <c r="A31" s="142"/>
      <c r="B31" s="142"/>
      <c r="C31" s="142"/>
      <c r="D31" s="186"/>
      <c r="E31" s="186"/>
      <c r="F31" s="186"/>
      <c r="G31" s="186"/>
      <c r="H31" s="186"/>
      <c r="I31" s="142"/>
      <c r="J31" s="187"/>
      <c r="K31" s="142"/>
    </row>
    <row r="32" spans="1:11" ht="12">
      <c r="A32" s="142"/>
      <c r="B32" s="142"/>
      <c r="C32" s="142"/>
      <c r="D32" s="186" t="s">
        <v>231</v>
      </c>
      <c r="E32" s="186" t="s">
        <v>232</v>
      </c>
      <c r="F32" s="186" t="s">
        <v>235</v>
      </c>
      <c r="G32" s="186" t="s">
        <v>236</v>
      </c>
      <c r="H32" s="186" t="s">
        <v>237</v>
      </c>
      <c r="I32" s="186" t="s">
        <v>238</v>
      </c>
      <c r="J32" s="186" t="s">
        <v>239</v>
      </c>
      <c r="K32" s="186" t="s">
        <v>240</v>
      </c>
    </row>
    <row r="33" spans="4:11" ht="10.5">
      <c r="D33" s="7" t="s">
        <v>229</v>
      </c>
      <c r="E33" s="7" t="s">
        <v>230</v>
      </c>
      <c r="F33" s="7" t="s">
        <v>233</v>
      </c>
      <c r="G33" s="7" t="s">
        <v>234</v>
      </c>
      <c r="H33" s="7" t="s">
        <v>241</v>
      </c>
      <c r="I33" t="s">
        <v>219</v>
      </c>
      <c r="J33" s="7" t="s">
        <v>221</v>
      </c>
      <c r="K33" t="s">
        <v>222</v>
      </c>
    </row>
    <row r="34" spans="3:11" ht="10.5">
      <c r="C34" s="2" t="s">
        <v>211</v>
      </c>
      <c r="D34" s="152">
        <v>1218</v>
      </c>
      <c r="E34" s="152">
        <v>655</v>
      </c>
      <c r="F34" s="152">
        <f>+D34-E34</f>
        <v>563</v>
      </c>
      <c r="G34" s="193">
        <f>+E34/D34</f>
        <v>0.5377668308702791</v>
      </c>
      <c r="H34" s="188">
        <f>+D34*G34</f>
        <v>655</v>
      </c>
      <c r="I34" s="185">
        <f>+H34/$H$18</f>
        <v>0.024290747264973114</v>
      </c>
      <c r="J34" s="206">
        <f>+J41-SUM(J35:J40)</f>
        <v>0</v>
      </c>
      <c r="K34" s="2" t="s">
        <v>211</v>
      </c>
    </row>
    <row r="35" spans="3:11" ht="10.5">
      <c r="C35" s="2" t="s">
        <v>212</v>
      </c>
      <c r="D35" s="152">
        <v>0</v>
      </c>
      <c r="E35" s="152">
        <v>0</v>
      </c>
      <c r="F35" s="152">
        <f aca="true" t="shared" si="5" ref="F35:F40">+D35-E35</f>
        <v>0</v>
      </c>
      <c r="G35" s="193">
        <v>0</v>
      </c>
      <c r="H35" s="188">
        <f>+D35*G35</f>
        <v>0</v>
      </c>
      <c r="I35" s="185">
        <f aca="true" t="shared" si="6" ref="I35:I40">+H35/$H$18</f>
        <v>0</v>
      </c>
      <c r="J35" s="206">
        <f aca="true" t="shared" si="7" ref="J35:J40">+$J$41*I35</f>
        <v>0</v>
      </c>
      <c r="K35" s="2" t="s">
        <v>212</v>
      </c>
    </row>
    <row r="36" spans="3:11" ht="10.5">
      <c r="C36" s="2" t="s">
        <v>213</v>
      </c>
      <c r="D36" s="152">
        <v>4667</v>
      </c>
      <c r="E36" s="152">
        <v>2831</v>
      </c>
      <c r="F36" s="152">
        <f t="shared" si="5"/>
        <v>1836</v>
      </c>
      <c r="G36" s="193">
        <f>+E36/D36</f>
        <v>0.6065995286050996</v>
      </c>
      <c r="H36" s="188">
        <f>+D36*G36</f>
        <v>2830.9999999999995</v>
      </c>
      <c r="I36" s="185">
        <f t="shared" si="6"/>
        <v>0.10498794733914332</v>
      </c>
      <c r="J36" s="206">
        <f t="shared" si="7"/>
        <v>0</v>
      </c>
      <c r="K36" s="2" t="s">
        <v>217</v>
      </c>
    </row>
    <row r="37" spans="3:11" ht="10.5">
      <c r="C37" s="2" t="s">
        <v>207</v>
      </c>
      <c r="D37" s="152">
        <v>0</v>
      </c>
      <c r="E37" s="152">
        <v>2263</v>
      </c>
      <c r="F37" s="152">
        <f t="shared" si="5"/>
        <v>-2263</v>
      </c>
      <c r="G37" s="193"/>
      <c r="H37" s="188">
        <f>+E41-H42</f>
        <v>2263</v>
      </c>
      <c r="I37" s="185">
        <f t="shared" si="6"/>
        <v>0.0839236046727239</v>
      </c>
      <c r="J37" s="206">
        <f t="shared" si="7"/>
        <v>0</v>
      </c>
      <c r="K37" s="2" t="s">
        <v>207</v>
      </c>
    </row>
    <row r="38" spans="3:11" ht="10.5">
      <c r="C38" s="2" t="s">
        <v>214</v>
      </c>
      <c r="D38" s="152">
        <v>7233</v>
      </c>
      <c r="E38" s="152">
        <v>7368</v>
      </c>
      <c r="F38" s="152">
        <f t="shared" si="5"/>
        <v>-135</v>
      </c>
      <c r="G38" s="193">
        <f>+E38/D38</f>
        <v>1.0186644545831605</v>
      </c>
      <c r="H38" s="188">
        <f>+D38*G38</f>
        <v>7368</v>
      </c>
      <c r="I38" s="185">
        <f t="shared" si="6"/>
        <v>0.27324309289820137</v>
      </c>
      <c r="J38" s="206">
        <f t="shared" si="7"/>
        <v>0</v>
      </c>
      <c r="K38" s="2" t="s">
        <v>214</v>
      </c>
    </row>
    <row r="39" spans="3:11" ht="10.5">
      <c r="C39" s="2" t="s">
        <v>215</v>
      </c>
      <c r="D39" s="152">
        <v>13848</v>
      </c>
      <c r="E39" s="152">
        <v>13848</v>
      </c>
      <c r="F39" s="152">
        <f t="shared" si="5"/>
        <v>0</v>
      </c>
      <c r="G39" s="193">
        <f>+E39/D39</f>
        <v>1</v>
      </c>
      <c r="H39" s="188">
        <f>+D39*G39</f>
        <v>13848</v>
      </c>
      <c r="I39" s="185">
        <f t="shared" si="6"/>
        <v>0.5135546078249583</v>
      </c>
      <c r="J39" s="206">
        <f t="shared" si="7"/>
        <v>0</v>
      </c>
      <c r="K39" s="2" t="s">
        <v>218</v>
      </c>
    </row>
    <row r="40" spans="3:11" ht="10.5">
      <c r="C40" s="2" t="s">
        <v>216</v>
      </c>
      <c r="D40" s="152">
        <v>0</v>
      </c>
      <c r="E40" s="152">
        <v>0</v>
      </c>
      <c r="F40" s="152">
        <f t="shared" si="5"/>
        <v>0</v>
      </c>
      <c r="G40" s="193">
        <v>0</v>
      </c>
      <c r="H40" s="188">
        <f>+D40*G40</f>
        <v>0</v>
      </c>
      <c r="I40" s="185">
        <f t="shared" si="6"/>
        <v>0</v>
      </c>
      <c r="J40" s="206">
        <f t="shared" si="7"/>
        <v>0</v>
      </c>
      <c r="K40" s="2" t="s">
        <v>216</v>
      </c>
    </row>
    <row r="41" spans="4:11" ht="10.5">
      <c r="D41" s="7">
        <f aca="true" t="shared" si="8" ref="D41:I41">SUM(D34:D40)</f>
        <v>26966</v>
      </c>
      <c r="E41" s="7">
        <f t="shared" si="8"/>
        <v>26965</v>
      </c>
      <c r="F41" s="7">
        <f t="shared" si="8"/>
        <v>1</v>
      </c>
      <c r="G41" s="194">
        <f t="shared" si="8"/>
        <v>3.163030814058539</v>
      </c>
      <c r="H41" s="192">
        <f t="shared" si="8"/>
        <v>26965</v>
      </c>
      <c r="I41" s="184">
        <f t="shared" si="8"/>
        <v>1</v>
      </c>
      <c r="J41" s="207">
        <f>ROUND(J26*J27,-5)/1000</f>
        <v>0</v>
      </c>
      <c r="K41" s="189" t="s">
        <v>253</v>
      </c>
    </row>
    <row r="42" spans="7:11" ht="10.5">
      <c r="G42" s="194">
        <f>SUM(G34:G36)+SUM(G38:G40)</f>
        <v>3.1630308140585393</v>
      </c>
      <c r="H42" s="192">
        <f>SUM(H34:H36)+SUM(H38:H40)</f>
        <v>24702</v>
      </c>
      <c r="I42" s="209" t="s">
        <v>223</v>
      </c>
      <c r="J42" s="210">
        <f>+J26*J27</f>
        <v>0</v>
      </c>
      <c r="K42" s="142" t="s">
        <v>224</v>
      </c>
    </row>
    <row r="47" ht="12">
      <c r="B47" s="289"/>
    </row>
    <row r="48" ht="12">
      <c r="J48" s="152" t="s">
        <v>220</v>
      </c>
    </row>
    <row r="49" spans="10:11" ht="12">
      <c r="J49" s="283"/>
      <c r="K49" s="284" t="s">
        <v>254</v>
      </c>
    </row>
    <row r="50" spans="1:11" ht="12">
      <c r="A50" s="142"/>
      <c r="B50" s="142"/>
      <c r="C50" s="142"/>
      <c r="D50" s="186"/>
      <c r="E50" s="186"/>
      <c r="F50" s="186"/>
      <c r="G50" s="186"/>
      <c r="H50" s="186"/>
      <c r="I50" s="142"/>
      <c r="J50" s="291">
        <v>10000</v>
      </c>
      <c r="K50" s="142" t="s">
        <v>226</v>
      </c>
    </row>
    <row r="51" spans="1:11" ht="12">
      <c r="A51" s="142"/>
      <c r="B51" s="142"/>
      <c r="C51" s="142"/>
      <c r="D51" s="186"/>
      <c r="E51" s="186"/>
      <c r="F51" s="186"/>
      <c r="G51" s="186"/>
      <c r="H51" s="186"/>
      <c r="I51" s="142"/>
      <c r="J51" s="187"/>
      <c r="K51" s="142"/>
    </row>
    <row r="52" spans="1:11" ht="12">
      <c r="A52" s="142"/>
      <c r="B52" s="142"/>
      <c r="C52" s="142"/>
      <c r="D52" s="186"/>
      <c r="E52" s="186"/>
      <c r="F52" s="186"/>
      <c r="G52" s="186"/>
      <c r="H52" s="186"/>
      <c r="I52" s="142"/>
      <c r="J52" s="187"/>
      <c r="K52" s="142"/>
    </row>
    <row r="53" spans="1:11" ht="12">
      <c r="A53" s="142"/>
      <c r="B53" s="142"/>
      <c r="C53" s="142"/>
      <c r="D53" s="186"/>
      <c r="E53" s="186"/>
      <c r="F53" s="186"/>
      <c r="G53" s="186"/>
      <c r="H53" s="186"/>
      <c r="I53" s="142"/>
      <c r="J53" s="187"/>
      <c r="K53" s="142"/>
    </row>
    <row r="54" spans="1:11" ht="12">
      <c r="A54" s="142"/>
      <c r="B54" s="142"/>
      <c r="C54" s="142"/>
      <c r="D54" s="186"/>
      <c r="E54" s="186"/>
      <c r="F54" s="186"/>
      <c r="G54" s="186"/>
      <c r="H54" s="186"/>
      <c r="I54" s="142"/>
      <c r="J54" s="187"/>
      <c r="K54" s="142"/>
    </row>
    <row r="55" spans="1:11" ht="10.5">
      <c r="A55" s="142"/>
      <c r="B55" s="142"/>
      <c r="C55" s="142"/>
      <c r="D55" s="186" t="s">
        <v>231</v>
      </c>
      <c r="E55" s="186" t="s">
        <v>232</v>
      </c>
      <c r="F55" s="186" t="s">
        <v>235</v>
      </c>
      <c r="G55" s="186" t="s">
        <v>236</v>
      </c>
      <c r="H55" s="186" t="s">
        <v>237</v>
      </c>
      <c r="I55" s="186" t="s">
        <v>238</v>
      </c>
      <c r="J55" s="186" t="s">
        <v>239</v>
      </c>
      <c r="K55" s="186" t="s">
        <v>240</v>
      </c>
    </row>
    <row r="56" spans="4:11" ht="10.5">
      <c r="D56" s="7" t="s">
        <v>229</v>
      </c>
      <c r="E56" s="7" t="s">
        <v>230</v>
      </c>
      <c r="F56" s="7" t="s">
        <v>233</v>
      </c>
      <c r="G56" s="7" t="s">
        <v>234</v>
      </c>
      <c r="H56" s="7" t="s">
        <v>241</v>
      </c>
      <c r="I56" t="s">
        <v>219</v>
      </c>
      <c r="J56" s="7" t="s">
        <v>221</v>
      </c>
      <c r="K56" t="s">
        <v>222</v>
      </c>
    </row>
    <row r="57" spans="3:11" ht="10.5">
      <c r="C57" s="2" t="s">
        <v>211</v>
      </c>
      <c r="D57" s="152">
        <v>1218</v>
      </c>
      <c r="E57" s="152">
        <v>655</v>
      </c>
      <c r="F57" s="152">
        <f>+D57-E57</f>
        <v>563</v>
      </c>
      <c r="G57" s="193">
        <f>+E57/D57</f>
        <v>0.5377668308702791</v>
      </c>
      <c r="H57" s="188">
        <f>+D57*G57</f>
        <v>655</v>
      </c>
      <c r="I57" s="185">
        <f>+H57/$H$18</f>
        <v>0.024290747264973114</v>
      </c>
      <c r="J57" s="206">
        <f>+J64-SUM(J58:J63)</f>
        <v>0</v>
      </c>
      <c r="K57" s="2" t="s">
        <v>211</v>
      </c>
    </row>
    <row r="58" spans="3:11" ht="10.5">
      <c r="C58" s="2" t="s">
        <v>212</v>
      </c>
      <c r="D58" s="152">
        <v>0</v>
      </c>
      <c r="E58" s="152">
        <v>0</v>
      </c>
      <c r="F58" s="152">
        <f aca="true" t="shared" si="9" ref="F58:F63">+D58-E58</f>
        <v>0</v>
      </c>
      <c r="G58" s="193">
        <v>0</v>
      </c>
      <c r="H58" s="188">
        <f>+D58*G58</f>
        <v>0</v>
      </c>
      <c r="I58" s="185">
        <f aca="true" t="shared" si="10" ref="I58:I63">+H58/$H$18</f>
        <v>0</v>
      </c>
      <c r="J58" s="206">
        <f aca="true" t="shared" si="11" ref="J58:J63">+$J$64*I58</f>
        <v>0</v>
      </c>
      <c r="K58" s="2" t="s">
        <v>212</v>
      </c>
    </row>
    <row r="59" spans="3:11" ht="10.5">
      <c r="C59" s="2" t="s">
        <v>213</v>
      </c>
      <c r="D59" s="152">
        <v>4667</v>
      </c>
      <c r="E59" s="152">
        <v>2831</v>
      </c>
      <c r="F59" s="152">
        <f t="shared" si="9"/>
        <v>1836</v>
      </c>
      <c r="G59" s="193">
        <f>+E59/D59</f>
        <v>0.6065995286050996</v>
      </c>
      <c r="H59" s="188">
        <f>+D59*G59</f>
        <v>2830.9999999999995</v>
      </c>
      <c r="I59" s="185">
        <f t="shared" si="10"/>
        <v>0.10498794733914332</v>
      </c>
      <c r="J59" s="206">
        <f t="shared" si="11"/>
        <v>0</v>
      </c>
      <c r="K59" s="2" t="s">
        <v>217</v>
      </c>
    </row>
    <row r="60" spans="3:11" ht="10.5">
      <c r="C60" s="2" t="s">
        <v>207</v>
      </c>
      <c r="D60" s="152">
        <v>0</v>
      </c>
      <c r="E60" s="152">
        <v>2263</v>
      </c>
      <c r="F60" s="152">
        <f t="shared" si="9"/>
        <v>-2263</v>
      </c>
      <c r="G60" s="193"/>
      <c r="H60" s="188">
        <f>+E64-H65</f>
        <v>2263</v>
      </c>
      <c r="I60" s="185">
        <f t="shared" si="10"/>
        <v>0.0839236046727239</v>
      </c>
      <c r="J60" s="206">
        <f t="shared" si="11"/>
        <v>0</v>
      </c>
      <c r="K60" s="2" t="s">
        <v>207</v>
      </c>
    </row>
    <row r="61" spans="3:11" ht="10.5">
      <c r="C61" s="2" t="s">
        <v>214</v>
      </c>
      <c r="D61" s="152">
        <v>7233</v>
      </c>
      <c r="E61" s="152">
        <v>7368</v>
      </c>
      <c r="F61" s="152">
        <f t="shared" si="9"/>
        <v>-135</v>
      </c>
      <c r="G61" s="193">
        <f>+E61/D61</f>
        <v>1.0186644545831605</v>
      </c>
      <c r="H61" s="188">
        <f>+D61*G61</f>
        <v>7368</v>
      </c>
      <c r="I61" s="185">
        <f t="shared" si="10"/>
        <v>0.27324309289820137</v>
      </c>
      <c r="J61" s="206">
        <f t="shared" si="11"/>
        <v>0</v>
      </c>
      <c r="K61" s="2" t="s">
        <v>214</v>
      </c>
    </row>
    <row r="62" spans="3:11" ht="10.5">
      <c r="C62" s="2" t="s">
        <v>215</v>
      </c>
      <c r="D62" s="152">
        <v>13848</v>
      </c>
      <c r="E62" s="152">
        <v>13848</v>
      </c>
      <c r="F62" s="152">
        <f t="shared" si="9"/>
        <v>0</v>
      </c>
      <c r="G62" s="193">
        <f>+E62/D62</f>
        <v>1</v>
      </c>
      <c r="H62" s="188">
        <f>+D62*G62</f>
        <v>13848</v>
      </c>
      <c r="I62" s="185">
        <f t="shared" si="10"/>
        <v>0.5135546078249583</v>
      </c>
      <c r="J62" s="206">
        <f t="shared" si="11"/>
        <v>0</v>
      </c>
      <c r="K62" s="2" t="s">
        <v>218</v>
      </c>
    </row>
    <row r="63" spans="3:11" ht="10.5">
      <c r="C63" s="2" t="s">
        <v>216</v>
      </c>
      <c r="D63" s="152">
        <v>0</v>
      </c>
      <c r="E63" s="152">
        <v>0</v>
      </c>
      <c r="F63" s="152">
        <f t="shared" si="9"/>
        <v>0</v>
      </c>
      <c r="G63" s="193">
        <v>0</v>
      </c>
      <c r="H63" s="188">
        <f>+D63*G63</f>
        <v>0</v>
      </c>
      <c r="I63" s="185">
        <f t="shared" si="10"/>
        <v>0</v>
      </c>
      <c r="J63" s="206">
        <f t="shared" si="11"/>
        <v>0</v>
      </c>
      <c r="K63" s="2" t="s">
        <v>216</v>
      </c>
    </row>
    <row r="64" spans="4:11" ht="10.5">
      <c r="D64" s="7">
        <f aca="true" t="shared" si="12" ref="D64:I64">SUM(D57:D63)</f>
        <v>26966</v>
      </c>
      <c r="E64" s="7">
        <f t="shared" si="12"/>
        <v>26965</v>
      </c>
      <c r="F64" s="7">
        <f t="shared" si="12"/>
        <v>1</v>
      </c>
      <c r="G64" s="194">
        <f t="shared" si="12"/>
        <v>3.163030814058539</v>
      </c>
      <c r="H64" s="192">
        <f t="shared" si="12"/>
        <v>26965</v>
      </c>
      <c r="I64" s="184">
        <f t="shared" si="12"/>
        <v>1</v>
      </c>
      <c r="J64" s="207">
        <f>ROUND(J49*J50,-5)/1000</f>
        <v>0</v>
      </c>
      <c r="K64" s="189" t="s">
        <v>253</v>
      </c>
    </row>
    <row r="65" spans="7:11" ht="10.5">
      <c r="G65" s="194">
        <f>SUM(G57:G59)+SUM(G61:G63)</f>
        <v>3.1630308140585393</v>
      </c>
      <c r="H65" s="192">
        <f>SUM(H57:H59)+SUM(H61:H63)</f>
        <v>24702</v>
      </c>
      <c r="I65" s="209" t="s">
        <v>223</v>
      </c>
      <c r="J65" s="210">
        <f>+J49*J50</f>
        <v>0</v>
      </c>
      <c r="K65" s="142" t="s">
        <v>224</v>
      </c>
    </row>
    <row r="70" ht="12"/>
    <row r="71" ht="12">
      <c r="J71" s="152" t="s">
        <v>220</v>
      </c>
    </row>
    <row r="72" spans="10:11" ht="12">
      <c r="J72" s="283"/>
      <c r="K72" s="284" t="s">
        <v>255</v>
      </c>
    </row>
    <row r="73" spans="1:11" ht="12">
      <c r="A73" s="142"/>
      <c r="B73" s="142"/>
      <c r="C73" s="142"/>
      <c r="D73" s="186"/>
      <c r="E73" s="186"/>
      <c r="F73" s="186"/>
      <c r="G73" s="186"/>
      <c r="H73" s="186"/>
      <c r="I73" s="142"/>
      <c r="J73" s="291">
        <v>10000</v>
      </c>
      <c r="K73" s="142" t="s">
        <v>226</v>
      </c>
    </row>
    <row r="74" spans="1:11" ht="12">
      <c r="A74" s="142"/>
      <c r="B74" s="142"/>
      <c r="C74" s="142"/>
      <c r="D74" s="186"/>
      <c r="E74" s="186"/>
      <c r="F74" s="186"/>
      <c r="G74" s="186"/>
      <c r="H74" s="186"/>
      <c r="I74" s="142"/>
      <c r="J74" s="187"/>
      <c r="K74" s="142"/>
    </row>
    <row r="75" spans="1:11" ht="12">
      <c r="A75" s="142"/>
      <c r="B75" s="142"/>
      <c r="C75" s="142"/>
      <c r="D75" s="186"/>
      <c r="E75" s="186"/>
      <c r="F75" s="186"/>
      <c r="G75" s="186"/>
      <c r="H75" s="186"/>
      <c r="I75" s="142"/>
      <c r="J75" s="187"/>
      <c r="K75" s="142"/>
    </row>
    <row r="76" spans="1:11" ht="12">
      <c r="A76" s="142"/>
      <c r="B76" s="142"/>
      <c r="C76" s="142"/>
      <c r="D76" s="186"/>
      <c r="E76" s="186"/>
      <c r="F76" s="186"/>
      <c r="G76" s="186"/>
      <c r="H76" s="186"/>
      <c r="I76" s="142"/>
      <c r="J76" s="187"/>
      <c r="K76" s="142"/>
    </row>
    <row r="77" spans="1:11" ht="12">
      <c r="A77" s="142"/>
      <c r="B77" s="142"/>
      <c r="C77" s="142"/>
      <c r="D77" s="186"/>
      <c r="E77" s="186"/>
      <c r="F77" s="186"/>
      <c r="G77" s="186"/>
      <c r="H77" s="186"/>
      <c r="I77" s="142"/>
      <c r="J77" s="187"/>
      <c r="K77" s="142"/>
    </row>
    <row r="78" spans="1:11" ht="10.5">
      <c r="A78" s="142"/>
      <c r="B78" s="142"/>
      <c r="C78" s="142"/>
      <c r="D78" s="186" t="s">
        <v>231</v>
      </c>
      <c r="E78" s="186" t="s">
        <v>232</v>
      </c>
      <c r="F78" s="186" t="s">
        <v>235</v>
      </c>
      <c r="G78" s="186" t="s">
        <v>236</v>
      </c>
      <c r="H78" s="186" t="s">
        <v>237</v>
      </c>
      <c r="I78" s="186" t="s">
        <v>238</v>
      </c>
      <c r="J78" s="186" t="s">
        <v>239</v>
      </c>
      <c r="K78" s="186" t="s">
        <v>240</v>
      </c>
    </row>
    <row r="79" spans="4:11" ht="10.5">
      <c r="D79" s="7" t="s">
        <v>229</v>
      </c>
      <c r="E79" s="7" t="s">
        <v>230</v>
      </c>
      <c r="F79" s="7" t="s">
        <v>233</v>
      </c>
      <c r="G79" s="7" t="s">
        <v>234</v>
      </c>
      <c r="H79" s="7" t="s">
        <v>241</v>
      </c>
      <c r="I79" t="s">
        <v>219</v>
      </c>
      <c r="J79" s="7" t="s">
        <v>221</v>
      </c>
      <c r="K79" t="s">
        <v>222</v>
      </c>
    </row>
    <row r="80" spans="3:11" ht="10.5">
      <c r="C80" s="2" t="s">
        <v>211</v>
      </c>
      <c r="D80" s="152">
        <v>1218</v>
      </c>
      <c r="E80" s="152">
        <v>655</v>
      </c>
      <c r="F80" s="152">
        <f>+D80-E80</f>
        <v>563</v>
      </c>
      <c r="G80" s="193">
        <f>+E80/D80</f>
        <v>0.5377668308702791</v>
      </c>
      <c r="H80" s="188">
        <f>+D80*G80</f>
        <v>655</v>
      </c>
      <c r="I80" s="185">
        <f>+H80/$H$18</f>
        <v>0.024290747264973114</v>
      </c>
      <c r="J80" s="206">
        <f>+J87-SUM(J81:J86)</f>
        <v>0</v>
      </c>
      <c r="K80" s="2" t="s">
        <v>211</v>
      </c>
    </row>
    <row r="81" spans="3:11" ht="10.5">
      <c r="C81" s="2" t="s">
        <v>212</v>
      </c>
      <c r="D81" s="152">
        <v>0</v>
      </c>
      <c r="E81" s="152">
        <v>0</v>
      </c>
      <c r="F81" s="152">
        <f aca="true" t="shared" si="13" ref="F81:F86">+D81-E81</f>
        <v>0</v>
      </c>
      <c r="G81" s="193">
        <v>0</v>
      </c>
      <c r="H81" s="188">
        <f>+D81*G81</f>
        <v>0</v>
      </c>
      <c r="I81" s="185">
        <f aca="true" t="shared" si="14" ref="I81:I86">+H81/$H$18</f>
        <v>0</v>
      </c>
      <c r="J81" s="206">
        <f aca="true" t="shared" si="15" ref="J81:J86">+$J$87*I81</f>
        <v>0</v>
      </c>
      <c r="K81" s="2" t="s">
        <v>212</v>
      </c>
    </row>
    <row r="82" spans="3:11" ht="10.5">
      <c r="C82" s="2" t="s">
        <v>213</v>
      </c>
      <c r="D82" s="152">
        <v>4667</v>
      </c>
      <c r="E82" s="152">
        <v>2831</v>
      </c>
      <c r="F82" s="152">
        <f t="shared" si="13"/>
        <v>1836</v>
      </c>
      <c r="G82" s="193">
        <f>+E82/D82</f>
        <v>0.6065995286050996</v>
      </c>
      <c r="H82" s="188">
        <f>+D82*G82</f>
        <v>2830.9999999999995</v>
      </c>
      <c r="I82" s="185">
        <f t="shared" si="14"/>
        <v>0.10498794733914332</v>
      </c>
      <c r="J82" s="206">
        <f t="shared" si="15"/>
        <v>0</v>
      </c>
      <c r="K82" s="2" t="s">
        <v>217</v>
      </c>
    </row>
    <row r="83" spans="3:11" ht="10.5">
      <c r="C83" s="2" t="s">
        <v>207</v>
      </c>
      <c r="D83" s="152">
        <v>0</v>
      </c>
      <c r="E83" s="152">
        <v>2263</v>
      </c>
      <c r="F83" s="152">
        <f t="shared" si="13"/>
        <v>-2263</v>
      </c>
      <c r="G83" s="193"/>
      <c r="H83" s="188">
        <f>+E87-H88</f>
        <v>2263</v>
      </c>
      <c r="I83" s="185">
        <f t="shared" si="14"/>
        <v>0.0839236046727239</v>
      </c>
      <c r="J83" s="206">
        <f t="shared" si="15"/>
        <v>0</v>
      </c>
      <c r="K83" s="2" t="s">
        <v>207</v>
      </c>
    </row>
    <row r="84" spans="3:11" ht="10.5">
      <c r="C84" s="2" t="s">
        <v>214</v>
      </c>
      <c r="D84" s="152">
        <v>7233</v>
      </c>
      <c r="E84" s="152">
        <v>7368</v>
      </c>
      <c r="F84" s="152">
        <f t="shared" si="13"/>
        <v>-135</v>
      </c>
      <c r="G84" s="193">
        <f>+E84/D84</f>
        <v>1.0186644545831605</v>
      </c>
      <c r="H84" s="188">
        <f>+D84*G84</f>
        <v>7368</v>
      </c>
      <c r="I84" s="185">
        <f t="shared" si="14"/>
        <v>0.27324309289820137</v>
      </c>
      <c r="J84" s="206">
        <f t="shared" si="15"/>
        <v>0</v>
      </c>
      <c r="K84" s="2" t="s">
        <v>214</v>
      </c>
    </row>
    <row r="85" spans="3:11" ht="10.5">
      <c r="C85" s="2" t="s">
        <v>215</v>
      </c>
      <c r="D85" s="152">
        <v>13848</v>
      </c>
      <c r="E85" s="152">
        <v>13848</v>
      </c>
      <c r="F85" s="152">
        <f t="shared" si="13"/>
        <v>0</v>
      </c>
      <c r="G85" s="193">
        <f>+E85/D85</f>
        <v>1</v>
      </c>
      <c r="H85" s="188">
        <f>+D85*G85</f>
        <v>13848</v>
      </c>
      <c r="I85" s="185">
        <f t="shared" si="14"/>
        <v>0.5135546078249583</v>
      </c>
      <c r="J85" s="206">
        <f t="shared" si="15"/>
        <v>0</v>
      </c>
      <c r="K85" s="2" t="s">
        <v>218</v>
      </c>
    </row>
    <row r="86" spans="3:11" ht="10.5">
      <c r="C86" s="2" t="s">
        <v>216</v>
      </c>
      <c r="D86" s="152">
        <v>0</v>
      </c>
      <c r="E86" s="152">
        <v>0</v>
      </c>
      <c r="F86" s="152">
        <f t="shared" si="13"/>
        <v>0</v>
      </c>
      <c r="G86" s="193">
        <v>0</v>
      </c>
      <c r="H86" s="188">
        <f>+D86*G86</f>
        <v>0</v>
      </c>
      <c r="I86" s="185">
        <f t="shared" si="14"/>
        <v>0</v>
      </c>
      <c r="J86" s="206">
        <f t="shared" si="15"/>
        <v>0</v>
      </c>
      <c r="K86" s="2" t="s">
        <v>216</v>
      </c>
    </row>
    <row r="87" spans="4:11" ht="10.5">
      <c r="D87" s="7">
        <f aca="true" t="shared" si="16" ref="D87:I87">SUM(D80:D86)</f>
        <v>26966</v>
      </c>
      <c r="E87" s="7">
        <f t="shared" si="16"/>
        <v>26965</v>
      </c>
      <c r="F87" s="7">
        <f t="shared" si="16"/>
        <v>1</v>
      </c>
      <c r="G87" s="194">
        <f t="shared" si="16"/>
        <v>3.163030814058539</v>
      </c>
      <c r="H87" s="192">
        <f t="shared" si="16"/>
        <v>26965</v>
      </c>
      <c r="I87" s="184">
        <f t="shared" si="16"/>
        <v>1</v>
      </c>
      <c r="J87" s="207">
        <f>ROUND(J72*J73,-5)/1000</f>
        <v>0</v>
      </c>
      <c r="K87" s="189" t="s">
        <v>253</v>
      </c>
    </row>
    <row r="88" spans="7:11" ht="10.5">
      <c r="G88" s="194">
        <f>SUM(G80:G82)+SUM(G84:G86)</f>
        <v>3.1630308140585393</v>
      </c>
      <c r="H88" s="192">
        <f>SUM(H80:H82)+SUM(H84:H86)</f>
        <v>24702</v>
      </c>
      <c r="I88" s="209" t="s">
        <v>223</v>
      </c>
      <c r="J88" s="210">
        <f>+J72*J73</f>
        <v>0</v>
      </c>
      <c r="K88" s="142" t="s">
        <v>224</v>
      </c>
    </row>
    <row r="94" ht="12"/>
    <row r="95" ht="12"/>
    <row r="96" ht="12"/>
    <row r="97" spans="1:8" ht="12">
      <c r="A97" s="142"/>
      <c r="B97" s="142"/>
      <c r="C97" s="142"/>
      <c r="D97" s="186"/>
      <c r="E97" s="186"/>
      <c r="F97" s="186"/>
      <c r="G97" s="186" t="s">
        <v>260</v>
      </c>
      <c r="H97" s="186"/>
    </row>
    <row r="98" spans="1:8" ht="12">
      <c r="A98" s="142"/>
      <c r="B98" s="142"/>
      <c r="C98" s="142"/>
      <c r="D98" s="186"/>
      <c r="E98" s="186"/>
      <c r="F98" s="186"/>
      <c r="G98" s="186"/>
      <c r="H98" s="186"/>
    </row>
    <row r="99" spans="1:11" ht="12">
      <c r="A99" s="142"/>
      <c r="B99" s="142"/>
      <c r="C99" s="142"/>
      <c r="D99" s="186"/>
      <c r="E99" s="186"/>
      <c r="F99" s="186"/>
      <c r="G99" s="186"/>
      <c r="H99" s="186"/>
      <c r="I99" s="142"/>
      <c r="J99" s="187"/>
      <c r="K99" s="142"/>
    </row>
    <row r="100" spans="1:11" ht="12">
      <c r="A100" s="142"/>
      <c r="B100" s="142"/>
      <c r="C100" s="142"/>
      <c r="D100" s="186"/>
      <c r="E100" s="186"/>
      <c r="F100" s="186"/>
      <c r="G100" s="186"/>
      <c r="H100" s="186"/>
      <c r="I100" s="142"/>
      <c r="J100" s="187"/>
      <c r="K100" s="142"/>
    </row>
    <row r="101" spans="1:11" ht="12">
      <c r="A101" s="142"/>
      <c r="B101" s="142"/>
      <c r="C101" s="142"/>
      <c r="D101" s="186"/>
      <c r="E101" s="186"/>
      <c r="F101" s="186"/>
      <c r="G101" s="186"/>
      <c r="H101" s="186"/>
      <c r="I101" s="142"/>
      <c r="J101" s="187"/>
      <c r="K101" s="142"/>
    </row>
    <row r="102" spans="1:11" ht="12">
      <c r="A102" s="142"/>
      <c r="B102" s="142"/>
      <c r="C102" s="142"/>
      <c r="D102" s="186" t="s">
        <v>231</v>
      </c>
      <c r="E102" s="186" t="s">
        <v>232</v>
      </c>
      <c r="F102" s="186" t="s">
        <v>235</v>
      </c>
      <c r="G102" s="186" t="s">
        <v>236</v>
      </c>
      <c r="H102" s="186" t="s">
        <v>237</v>
      </c>
      <c r="I102" s="186" t="s">
        <v>238</v>
      </c>
      <c r="J102" s="186" t="s">
        <v>239</v>
      </c>
      <c r="K102" s="186" t="s">
        <v>240</v>
      </c>
    </row>
    <row r="104" spans="3:11" ht="10.5">
      <c r="C104" s="5" t="s">
        <v>211</v>
      </c>
      <c r="D104" s="214"/>
      <c r="E104" s="214"/>
      <c r="F104" s="152"/>
      <c r="G104" s="193"/>
      <c r="H104" s="188"/>
      <c r="I104" s="185"/>
      <c r="J104" s="206">
        <f>+J11+J34+J57+J80</f>
        <v>1204286.6679028347</v>
      </c>
      <c r="K104" s="2"/>
    </row>
    <row r="105" spans="3:11" ht="10.5">
      <c r="C105" s="215" t="s">
        <v>212</v>
      </c>
      <c r="D105" s="219"/>
      <c r="E105" s="214"/>
      <c r="F105" s="152"/>
      <c r="G105" s="193"/>
      <c r="H105" s="188"/>
      <c r="I105" s="185"/>
      <c r="J105" s="206">
        <f>+J12+J35+J58+J81</f>
        <v>0</v>
      </c>
      <c r="K105" s="2"/>
    </row>
    <row r="106" spans="3:11" ht="12">
      <c r="C106" s="213" t="s">
        <v>192</v>
      </c>
      <c r="D106" s="214"/>
      <c r="E106" s="214"/>
      <c r="F106" s="152"/>
      <c r="G106" s="193"/>
      <c r="H106" s="188"/>
      <c r="I106" s="185"/>
      <c r="J106" s="206">
        <f>+J13+J36+J59+J82</f>
        <v>5205092.453180048</v>
      </c>
      <c r="K106" s="2"/>
    </row>
    <row r="107" spans="3:11" ht="12">
      <c r="C107" s="217" t="s">
        <v>193</v>
      </c>
      <c r="D107" s="219"/>
      <c r="E107" s="214"/>
      <c r="F107" s="152"/>
      <c r="G107" s="193"/>
      <c r="H107" s="188"/>
      <c r="I107" s="185"/>
      <c r="J107" s="206"/>
      <c r="K107" s="2"/>
    </row>
    <row r="108" spans="3:11" ht="12">
      <c r="C108" s="213" t="s">
        <v>202</v>
      </c>
      <c r="D108" s="214"/>
      <c r="E108" s="214"/>
      <c r="F108" s="152"/>
      <c r="G108" s="193"/>
      <c r="H108" s="188"/>
      <c r="I108" s="185"/>
      <c r="J108" s="206"/>
      <c r="K108" s="2"/>
    </row>
    <row r="109" spans="3:11" ht="12">
      <c r="C109" s="216" t="s">
        <v>188</v>
      </c>
      <c r="D109" s="219"/>
      <c r="E109" s="214"/>
      <c r="F109" s="152"/>
      <c r="G109" s="193"/>
      <c r="H109" s="188"/>
      <c r="I109" s="185"/>
      <c r="J109" s="206"/>
      <c r="K109" s="2"/>
    </row>
    <row r="110" spans="3:11" ht="12">
      <c r="C110" s="213" t="s">
        <v>195</v>
      </c>
      <c r="D110" s="219"/>
      <c r="E110" s="214"/>
      <c r="F110" s="152"/>
      <c r="G110" s="193"/>
      <c r="H110" s="188"/>
      <c r="I110" s="185"/>
      <c r="J110" s="206"/>
      <c r="K110" s="2"/>
    </row>
    <row r="111" spans="3:11" ht="10.5">
      <c r="C111" s="5" t="s">
        <v>207</v>
      </c>
      <c r="D111" s="219"/>
      <c r="E111" s="214"/>
      <c r="F111" s="152"/>
      <c r="G111" s="193"/>
      <c r="H111" s="188"/>
      <c r="I111" s="185"/>
      <c r="J111" s="206">
        <f>+J14+J37+J60+J83</f>
        <v>4160764.472464306</v>
      </c>
      <c r="K111" s="2"/>
    </row>
    <row r="112" spans="3:11" ht="12">
      <c r="C112" s="218" t="s">
        <v>196</v>
      </c>
      <c r="D112" s="219"/>
      <c r="E112" s="214"/>
      <c r="F112" s="152"/>
      <c r="G112" s="193"/>
      <c r="H112" s="188"/>
      <c r="I112" s="185"/>
      <c r="J112" s="206"/>
      <c r="K112" s="2"/>
    </row>
    <row r="113" spans="3:11" ht="10.5">
      <c r="C113" s="5" t="s">
        <v>214</v>
      </c>
      <c r="D113" s="214"/>
      <c r="E113" s="214"/>
      <c r="F113" s="152"/>
      <c r="G113" s="193"/>
      <c r="H113" s="188"/>
      <c r="I113" s="185"/>
      <c r="J113" s="206">
        <f>+J15+J38+J61+J84</f>
        <v>13546846.059707027</v>
      </c>
      <c r="K113" s="2"/>
    </row>
    <row r="114" spans="3:11" ht="12">
      <c r="C114" s="217" t="s">
        <v>198</v>
      </c>
      <c r="D114" s="219"/>
      <c r="E114" s="214"/>
      <c r="F114" s="152"/>
      <c r="G114" s="193"/>
      <c r="H114" s="188"/>
      <c r="I114" s="185"/>
      <c r="J114" s="206"/>
      <c r="K114" s="2"/>
    </row>
    <row r="115" spans="3:11" ht="12">
      <c r="C115" s="213" t="s">
        <v>199</v>
      </c>
      <c r="D115" s="214"/>
      <c r="E115" s="214"/>
      <c r="F115" s="152"/>
      <c r="G115" s="193"/>
      <c r="H115" s="188"/>
      <c r="I115" s="185"/>
      <c r="J115" s="206"/>
      <c r="K115" s="2"/>
    </row>
    <row r="116" spans="3:11" ht="12">
      <c r="C116" s="217" t="s">
        <v>200</v>
      </c>
      <c r="D116" s="219"/>
      <c r="E116" s="214"/>
      <c r="F116" s="152"/>
      <c r="G116" s="193"/>
      <c r="H116" s="188"/>
      <c r="I116" s="185"/>
      <c r="J116" s="206"/>
      <c r="K116" s="2"/>
    </row>
    <row r="117" spans="3:11" ht="12">
      <c r="C117" s="213" t="s">
        <v>201</v>
      </c>
      <c r="D117" s="214"/>
      <c r="E117" s="214"/>
      <c r="F117" s="152"/>
      <c r="G117" s="193"/>
      <c r="H117" s="188"/>
      <c r="I117" s="185"/>
      <c r="J117" s="206">
        <f>+J16+J39+J62+J85</f>
        <v>25461010.346745785</v>
      </c>
      <c r="K117" s="2"/>
    </row>
    <row r="118" spans="3:11" ht="10.5">
      <c r="C118" s="215" t="s">
        <v>216</v>
      </c>
      <c r="D118" s="219"/>
      <c r="E118" s="214"/>
      <c r="F118" s="152"/>
      <c r="G118" s="193"/>
      <c r="H118" s="188"/>
      <c r="I118" s="185"/>
      <c r="J118" s="206">
        <f>+J17+J40+J63+J86</f>
        <v>0</v>
      </c>
      <c r="K118" s="2"/>
    </row>
    <row r="119" spans="3:11" ht="12">
      <c r="C119" s="213" t="s">
        <v>190</v>
      </c>
      <c r="D119" s="214"/>
      <c r="E119" s="214"/>
      <c r="F119" s="152"/>
      <c r="G119" s="193"/>
      <c r="H119" s="188"/>
      <c r="I119" s="211"/>
      <c r="J119" s="206"/>
      <c r="K119" s="147"/>
    </row>
    <row r="120" spans="7:11" ht="10.5">
      <c r="G120" s="194"/>
      <c r="H120" s="192"/>
      <c r="I120" s="209" t="s">
        <v>251</v>
      </c>
      <c r="J120" s="208">
        <f>SUM(J104:J118)</f>
        <v>49578000</v>
      </c>
      <c r="K120" s="142"/>
    </row>
    <row r="121" ht="10.5">
      <c r="J121" s="210"/>
    </row>
    <row r="133" spans="3:4" ht="12">
      <c r="C133" s="199">
        <v>101</v>
      </c>
      <c r="D133" s="200" t="s">
        <v>186</v>
      </c>
    </row>
    <row r="134" spans="3:4" ht="12">
      <c r="C134" s="199">
        <v>102</v>
      </c>
      <c r="D134" s="200" t="s">
        <v>187</v>
      </c>
    </row>
    <row r="135" spans="3:4" ht="12">
      <c r="C135" s="199">
        <v>103</v>
      </c>
      <c r="D135" s="200" t="s">
        <v>192</v>
      </c>
    </row>
    <row r="136" spans="3:4" ht="12">
      <c r="C136" s="199">
        <v>104</v>
      </c>
      <c r="D136" s="200" t="s">
        <v>193</v>
      </c>
    </row>
    <row r="137" spans="3:4" ht="12">
      <c r="C137" s="199">
        <v>105</v>
      </c>
      <c r="D137" s="200" t="s">
        <v>202</v>
      </c>
    </row>
    <row r="138" ht="10.5">
      <c r="C138" s="199">
        <v>106</v>
      </c>
    </row>
    <row r="139" ht="10.5">
      <c r="C139" s="199">
        <v>107</v>
      </c>
    </row>
    <row r="140" spans="3:4" ht="12">
      <c r="C140" s="199">
        <v>108</v>
      </c>
      <c r="D140" s="200" t="s">
        <v>189</v>
      </c>
    </row>
    <row r="141" ht="10.5">
      <c r="C141" s="199">
        <v>109</v>
      </c>
    </row>
    <row r="142" spans="3:4" ht="12">
      <c r="C142" s="199">
        <v>110</v>
      </c>
      <c r="D142" s="200" t="s">
        <v>197</v>
      </c>
    </row>
    <row r="143" ht="10.5">
      <c r="C143" s="199">
        <v>111</v>
      </c>
    </row>
    <row r="144" ht="10.5">
      <c r="C144" s="199">
        <v>112</v>
      </c>
    </row>
    <row r="145" ht="10.5">
      <c r="C145" s="199">
        <v>113</v>
      </c>
    </row>
    <row r="146" ht="10.5">
      <c r="C146" s="199">
        <v>114</v>
      </c>
    </row>
    <row r="147" ht="10.5">
      <c r="C147" s="199">
        <v>115</v>
      </c>
    </row>
  </sheetData>
  <sheetProtection/>
  <printOptions/>
  <pageMargins left="0.7" right="0.7" top="0.75" bottom="0.75" header="0.3" footer="0.3"/>
  <pageSetup fitToHeight="1" fitToWidth="1" orientation="portrait" paperSize="8" scale="71" r:id="rId2"/>
  <drawing r:id="rId1"/>
</worksheet>
</file>

<file path=xl/worksheets/sheet5.xml><?xml version="1.0" encoding="utf-8"?>
<worksheet xmlns="http://schemas.openxmlformats.org/spreadsheetml/2006/main" xmlns:r="http://schemas.openxmlformats.org/officeDocument/2006/relationships">
  <sheetPr>
    <tabColor theme="1"/>
  </sheetPr>
  <dimension ref="B4:E47"/>
  <sheetViews>
    <sheetView zoomScalePageLayoutView="0" workbookViewId="0" topLeftCell="A4">
      <selection activeCell="I16" sqref="I16"/>
    </sheetView>
  </sheetViews>
  <sheetFormatPr defaultColWidth="9.00390625" defaultRowHeight="12"/>
  <cols>
    <col min="2" max="2" width="32.875" style="0" bestFit="1" customWidth="1"/>
    <col min="3" max="3" width="12.00390625" style="0" customWidth="1"/>
    <col min="4" max="4" width="10.625" style="0" customWidth="1"/>
    <col min="5" max="5" width="10.00390625" style="0" bestFit="1" customWidth="1"/>
  </cols>
  <sheetData>
    <row r="4" ht="12">
      <c r="C4" s="51" t="s">
        <v>20</v>
      </c>
    </row>
    <row r="5" spans="3:5" ht="12">
      <c r="C5" s="60" t="s">
        <v>57</v>
      </c>
      <c r="D5" t="s">
        <v>227</v>
      </c>
      <c r="E5" t="s">
        <v>228</v>
      </c>
    </row>
    <row r="6" spans="2:5" ht="12.75">
      <c r="B6" s="274" t="s">
        <v>186</v>
      </c>
      <c r="C6" s="275">
        <v>0.671</v>
      </c>
      <c r="D6" s="273">
        <v>0.1</v>
      </c>
      <c r="E6" s="191">
        <f>+C6+D6</f>
        <v>0.771</v>
      </c>
    </row>
    <row r="7" spans="2:5" ht="12.75">
      <c r="B7" s="274" t="s">
        <v>187</v>
      </c>
      <c r="C7" s="275">
        <v>0.355</v>
      </c>
      <c r="D7" s="273">
        <v>0.1</v>
      </c>
      <c r="E7" s="191">
        <f aca="true" t="shared" si="0" ref="E7:E20">+C7+D7</f>
        <v>0.45499999999999996</v>
      </c>
    </row>
    <row r="8" spans="2:5" ht="12.75">
      <c r="B8" s="274" t="s">
        <v>192</v>
      </c>
      <c r="C8" s="275">
        <v>0.20099999999999996</v>
      </c>
      <c r="D8" s="273">
        <v>0.1</v>
      </c>
      <c r="E8" s="191">
        <f t="shared" si="0"/>
        <v>0.30099999999999993</v>
      </c>
    </row>
    <row r="9" spans="2:5" ht="12.75">
      <c r="B9" s="274" t="s">
        <v>193</v>
      </c>
      <c r="C9" s="275">
        <v>0.20099999999999996</v>
      </c>
      <c r="D9" s="273">
        <v>0.1</v>
      </c>
      <c r="E9" s="191">
        <f t="shared" si="0"/>
        <v>0.30099999999999993</v>
      </c>
    </row>
    <row r="10" spans="2:5" ht="12.75">
      <c r="B10" s="274" t="s">
        <v>202</v>
      </c>
      <c r="C10" s="275">
        <v>0.035</v>
      </c>
      <c r="D10" s="273">
        <v>0.1</v>
      </c>
      <c r="E10" s="191">
        <f t="shared" si="0"/>
        <v>0.135</v>
      </c>
    </row>
    <row r="11" spans="2:5" ht="12.75">
      <c r="B11" s="274" t="s">
        <v>188</v>
      </c>
      <c r="C11" s="275">
        <v>1</v>
      </c>
      <c r="D11" s="273">
        <v>0.1</v>
      </c>
      <c r="E11" s="191">
        <f t="shared" si="0"/>
        <v>1.1</v>
      </c>
    </row>
    <row r="12" spans="2:5" ht="12.75">
      <c r="B12" s="274" t="s">
        <v>195</v>
      </c>
      <c r="C12" s="275">
        <v>0.986</v>
      </c>
      <c r="D12" s="273">
        <v>0.1</v>
      </c>
      <c r="E12" s="191">
        <f t="shared" si="0"/>
        <v>1.086</v>
      </c>
    </row>
    <row r="13" spans="2:5" ht="12.75">
      <c r="B13" s="274" t="s">
        <v>189</v>
      </c>
      <c r="C13" s="275">
        <v>0.6779999999999999</v>
      </c>
      <c r="D13" s="273">
        <v>0.1</v>
      </c>
      <c r="E13" s="191">
        <f t="shared" si="0"/>
        <v>0.7779999999999999</v>
      </c>
    </row>
    <row r="14" spans="2:5" ht="12.75">
      <c r="B14" s="274" t="s">
        <v>196</v>
      </c>
      <c r="C14" s="275">
        <v>0.917</v>
      </c>
      <c r="D14" s="273">
        <v>0.1</v>
      </c>
      <c r="E14" s="191">
        <f t="shared" si="0"/>
        <v>1.0170000000000001</v>
      </c>
    </row>
    <row r="15" spans="2:5" ht="12.75">
      <c r="B15" s="274" t="s">
        <v>197</v>
      </c>
      <c r="C15" s="275">
        <v>0.692</v>
      </c>
      <c r="D15" s="273">
        <v>0.1</v>
      </c>
      <c r="E15" s="191">
        <f t="shared" si="0"/>
        <v>0.7919999999999999</v>
      </c>
    </row>
    <row r="16" spans="2:5" ht="12.75">
      <c r="B16" s="274" t="s">
        <v>198</v>
      </c>
      <c r="C16" s="275">
        <v>0.28700000000000003</v>
      </c>
      <c r="D16" s="273">
        <v>0.1</v>
      </c>
      <c r="E16" s="191">
        <f t="shared" si="0"/>
        <v>0.387</v>
      </c>
    </row>
    <row r="17" spans="2:5" ht="12.75">
      <c r="B17" s="274" t="s">
        <v>199</v>
      </c>
      <c r="C17" s="275">
        <v>0.998</v>
      </c>
      <c r="D17" s="273">
        <v>0.1</v>
      </c>
      <c r="E17" s="191">
        <f t="shared" si="0"/>
        <v>1.098</v>
      </c>
    </row>
    <row r="18" spans="2:5" ht="12">
      <c r="B18" s="274" t="s">
        <v>200</v>
      </c>
      <c r="C18" s="275">
        <v>0.515</v>
      </c>
      <c r="D18" s="273">
        <v>0.1</v>
      </c>
      <c r="E18" s="191">
        <f t="shared" si="0"/>
        <v>0.615</v>
      </c>
    </row>
    <row r="19" spans="2:5" ht="12">
      <c r="B19" s="274" t="s">
        <v>201</v>
      </c>
      <c r="C19" s="275">
        <v>0.708</v>
      </c>
      <c r="D19" s="273">
        <v>0.1</v>
      </c>
      <c r="E19" s="191">
        <f t="shared" si="0"/>
        <v>0.8079999999999999</v>
      </c>
    </row>
    <row r="20" spans="2:5" ht="12">
      <c r="B20" s="274" t="s">
        <v>190</v>
      </c>
      <c r="C20" s="275">
        <v>0.734</v>
      </c>
      <c r="D20" s="273">
        <v>0.1</v>
      </c>
      <c r="E20" s="191">
        <f t="shared" si="0"/>
        <v>0.834</v>
      </c>
    </row>
    <row r="21" spans="2:3" ht="10.5">
      <c r="B21" s="148"/>
      <c r="C21" s="98"/>
    </row>
    <row r="22" spans="2:3" ht="10.5">
      <c r="B22" s="148"/>
      <c r="C22" s="98"/>
    </row>
    <row r="23" spans="2:3" ht="10.5">
      <c r="B23" s="148"/>
      <c r="C23" s="98"/>
    </row>
    <row r="24" spans="2:3" ht="10.5">
      <c r="B24" s="148"/>
      <c r="C24" s="98"/>
    </row>
    <row r="25" spans="2:3" ht="10.5">
      <c r="B25" s="148"/>
      <c r="C25" s="98"/>
    </row>
    <row r="26" spans="2:3" ht="10.5">
      <c r="B26" s="148"/>
      <c r="C26" s="98"/>
    </row>
    <row r="27" spans="2:3" ht="10.5">
      <c r="B27" s="148"/>
      <c r="C27" s="98"/>
    </row>
    <row r="28" spans="2:3" ht="10.5">
      <c r="B28" s="148"/>
      <c r="C28" s="98"/>
    </row>
    <row r="29" spans="2:3" ht="10.5">
      <c r="B29" s="148"/>
      <c r="C29" s="98"/>
    </row>
    <row r="30" spans="2:3" ht="10.5">
      <c r="B30" s="148"/>
      <c r="C30" s="98"/>
    </row>
    <row r="31" spans="2:3" ht="10.5">
      <c r="B31" s="148"/>
      <c r="C31" s="98"/>
    </row>
    <row r="32" spans="2:3" ht="10.5">
      <c r="B32" s="148"/>
      <c r="C32" s="98"/>
    </row>
    <row r="33" spans="2:3" ht="10.5">
      <c r="B33" s="148"/>
      <c r="C33" s="98"/>
    </row>
    <row r="34" spans="2:3" ht="10.5">
      <c r="B34" s="148"/>
      <c r="C34" s="98"/>
    </row>
    <row r="35" spans="2:3" ht="10.5">
      <c r="B35" s="148"/>
      <c r="C35" s="98"/>
    </row>
    <row r="36" spans="2:3" ht="10.5">
      <c r="B36" s="148"/>
      <c r="C36" s="98"/>
    </row>
    <row r="37" spans="2:3" ht="10.5">
      <c r="B37" s="148"/>
      <c r="C37" s="98"/>
    </row>
    <row r="38" spans="2:3" ht="10.5">
      <c r="B38" s="148"/>
      <c r="C38" s="98"/>
    </row>
    <row r="39" spans="2:3" ht="10.5">
      <c r="B39" s="148"/>
      <c r="C39" s="98"/>
    </row>
    <row r="40" spans="2:3" ht="10.5">
      <c r="B40" s="148"/>
      <c r="C40" s="98"/>
    </row>
    <row r="41" spans="2:3" ht="10.5">
      <c r="B41" s="149" t="s">
        <v>42</v>
      </c>
      <c r="C41" s="102"/>
    </row>
    <row r="47" ht="10.5">
      <c r="B47" s="289"/>
    </row>
  </sheetData>
  <sheetProtection/>
  <printOptions/>
  <pageMargins left="0.7" right="0.7" top="0.75" bottom="0.75" header="0.3" footer="0.3"/>
  <pageSetup orientation="portrait" paperSize="9" r:id="rId3"/>
  <legacyDrawing r:id="rId2"/>
</worksheet>
</file>

<file path=xl/worksheets/sheet6.xml><?xml version="1.0" encoding="utf-8"?>
<worksheet xmlns="http://schemas.openxmlformats.org/spreadsheetml/2006/main" xmlns:r="http://schemas.openxmlformats.org/officeDocument/2006/relationships">
  <dimension ref="A1:EE88"/>
  <sheetViews>
    <sheetView zoomScalePageLayoutView="0" workbookViewId="0" topLeftCell="A1">
      <pane xSplit="2" ySplit="6" topLeftCell="C16" activePane="bottomRight" state="frozen"/>
      <selection pane="topLeft" activeCell="A1" sqref="A1"/>
      <selection pane="topRight" activeCell="C1" sqref="C1"/>
      <selection pane="bottomLeft" activeCell="A7" sqref="A7"/>
      <selection pane="bottomRight" activeCell="DS45" sqref="DS45"/>
    </sheetView>
  </sheetViews>
  <sheetFormatPr defaultColWidth="9.00390625" defaultRowHeight="12"/>
  <cols>
    <col min="1" max="1" width="2.875" style="0" customWidth="1"/>
    <col min="2" max="2" width="55.00390625" style="0" customWidth="1"/>
    <col min="3" max="3" width="11.375" style="0" customWidth="1"/>
    <col min="4" max="4" width="4.625" style="0" customWidth="1"/>
    <col min="5" max="5" width="5.625" style="0" customWidth="1"/>
    <col min="6" max="6" width="5.00390625" style="0" customWidth="1"/>
    <col min="7" max="11" width="4.875" style="0" customWidth="1"/>
    <col min="12" max="12" width="3.00390625" style="0" customWidth="1"/>
    <col min="13" max="18" width="4.875" style="0" customWidth="1"/>
    <col min="19" max="35" width="4.875" style="0" hidden="1" customWidth="1"/>
    <col min="36" max="36" width="6.125" style="0" hidden="1" customWidth="1"/>
    <col min="37" max="38" width="4.875" style="0" hidden="1" customWidth="1"/>
    <col min="39" max="39" width="4.875" style="0" customWidth="1"/>
    <col min="40" max="40" width="7.875" style="0" customWidth="1"/>
    <col min="41" max="42" width="9.00390625" style="0" customWidth="1"/>
    <col min="43" max="43" width="8.625" style="0" customWidth="1"/>
    <col min="44" max="44" width="4.875" style="0" customWidth="1"/>
    <col min="45" max="45" width="7.125" style="0" customWidth="1"/>
    <col min="46" max="53" width="4.875" style="0" customWidth="1"/>
    <col min="54" max="73" width="4.875" style="0" hidden="1" customWidth="1"/>
    <col min="75" max="75" width="11.875" style="0" customWidth="1"/>
    <col min="76" max="76" width="9.50390625" style="0" customWidth="1"/>
    <col min="77" max="77" width="7.625" style="0" customWidth="1"/>
    <col min="78" max="92" width="4.875" style="0" customWidth="1"/>
    <col min="93" max="111" width="4.875" style="0" hidden="1" customWidth="1"/>
    <col min="113" max="113" width="10.00390625" style="0" bestFit="1" customWidth="1"/>
    <col min="114" max="114" width="12.875" style="0" customWidth="1"/>
    <col min="115" max="115" width="12.375" style="0" customWidth="1"/>
    <col min="116" max="116" width="11.00390625" style="0" bestFit="1" customWidth="1"/>
    <col min="117" max="117" width="11.00390625" style="0" customWidth="1"/>
    <col min="118" max="118" width="12.50390625" style="0" customWidth="1"/>
    <col min="119" max="119" width="10.375" style="0" customWidth="1"/>
    <col min="120" max="120" width="10.875" style="0" customWidth="1"/>
    <col min="121" max="121" width="14.875" style="0" customWidth="1"/>
    <col min="122" max="122" width="9.125" style="0" bestFit="1" customWidth="1"/>
    <col min="123" max="123" width="12.375" style="0" customWidth="1"/>
    <col min="124" max="124" width="12.625" style="0" customWidth="1"/>
    <col min="125" max="125" width="10.125" style="0" bestFit="1" customWidth="1"/>
    <col min="126" max="126" width="4.375" style="142" customWidth="1"/>
    <col min="127" max="127" width="10.00390625" style="0" bestFit="1" customWidth="1"/>
    <col min="128" max="128" width="11.50390625" style="0" customWidth="1"/>
    <col min="129" max="129" width="10.375" style="0" customWidth="1"/>
    <col min="130" max="130" width="10.125" style="0" customWidth="1"/>
    <col min="131" max="131" width="12.875" style="0" customWidth="1"/>
    <col min="132" max="132" width="11.50390625" style="0" customWidth="1"/>
    <col min="133" max="133" width="10.50390625" style="0" customWidth="1"/>
    <col min="134" max="134" width="10.875" style="0" customWidth="1"/>
  </cols>
  <sheetData>
    <row r="1" spans="2:112" ht="15.75" customHeight="1">
      <c r="B1" s="3" t="s">
        <v>164</v>
      </c>
      <c r="AQ1" s="13"/>
      <c r="DH1" s="128" t="s">
        <v>151</v>
      </c>
    </row>
    <row r="2" spans="10:11" ht="12">
      <c r="J2" s="168"/>
      <c r="K2" t="s">
        <v>191</v>
      </c>
    </row>
    <row r="3" ht="15.75">
      <c r="B3" s="3" t="s">
        <v>163</v>
      </c>
    </row>
    <row r="4" spans="2:121" ht="12">
      <c r="B4" s="6"/>
      <c r="DQ4" t="s">
        <v>68</v>
      </c>
    </row>
    <row r="5" spans="1:135" ht="36" customHeight="1">
      <c r="A5" s="49"/>
      <c r="B5" s="50"/>
      <c r="C5" s="51" t="s">
        <v>257</v>
      </c>
      <c r="D5" s="52"/>
      <c r="E5" s="52" t="s">
        <v>158</v>
      </c>
      <c r="F5" s="52"/>
      <c r="G5" s="52"/>
      <c r="H5" s="52"/>
      <c r="I5" s="52"/>
      <c r="J5" s="52"/>
      <c r="K5" s="52"/>
      <c r="L5" s="53"/>
      <c r="M5" s="53"/>
      <c r="N5" s="52"/>
      <c r="O5" s="52"/>
      <c r="P5" s="52"/>
      <c r="Q5" s="52"/>
      <c r="R5" s="52"/>
      <c r="S5" s="52"/>
      <c r="T5" s="52"/>
      <c r="U5" s="52"/>
      <c r="V5" s="52"/>
      <c r="W5" s="52"/>
      <c r="X5" s="52"/>
      <c r="Y5" s="52"/>
      <c r="Z5" s="52"/>
      <c r="AA5" s="52"/>
      <c r="AB5" s="52"/>
      <c r="AC5" s="52"/>
      <c r="AD5" s="52"/>
      <c r="AE5" s="52"/>
      <c r="AF5" s="52"/>
      <c r="AG5" s="52"/>
      <c r="AH5" s="52"/>
      <c r="AI5" s="52"/>
      <c r="AJ5" s="52"/>
      <c r="AK5" s="52"/>
      <c r="AL5" s="54"/>
      <c r="AM5" s="105" t="s">
        <v>55</v>
      </c>
      <c r="AN5" s="52"/>
      <c r="AO5" s="52"/>
      <c r="AP5" s="53"/>
      <c r="AQ5" s="52"/>
      <c r="AR5" s="52"/>
      <c r="AS5" s="52"/>
      <c r="AT5" s="52"/>
      <c r="AU5" s="53"/>
      <c r="AV5" s="53"/>
      <c r="AW5" s="52"/>
      <c r="AX5" s="52"/>
      <c r="AY5" s="52"/>
      <c r="AZ5" s="52"/>
      <c r="BA5" s="52"/>
      <c r="BB5" s="52"/>
      <c r="BC5" s="52"/>
      <c r="BD5" s="52"/>
      <c r="BE5" s="52"/>
      <c r="BF5" s="52"/>
      <c r="BG5" s="52"/>
      <c r="BH5" s="52"/>
      <c r="BI5" s="52"/>
      <c r="BJ5" s="52"/>
      <c r="BK5" s="52"/>
      <c r="BL5" s="52"/>
      <c r="BM5" s="52"/>
      <c r="BN5" s="52"/>
      <c r="BO5" s="52"/>
      <c r="BP5" s="52"/>
      <c r="BQ5" s="52"/>
      <c r="BR5" s="52"/>
      <c r="BS5" s="52"/>
      <c r="BT5" s="52"/>
      <c r="BU5" s="54"/>
      <c r="BV5" s="112" t="s">
        <v>56</v>
      </c>
      <c r="BW5" s="51" t="s">
        <v>20</v>
      </c>
      <c r="BX5" s="51" t="s">
        <v>203</v>
      </c>
      <c r="BY5" s="52"/>
      <c r="BZ5" s="52" t="s">
        <v>159</v>
      </c>
      <c r="CA5" s="52"/>
      <c r="CB5" s="52"/>
      <c r="CC5" s="52"/>
      <c r="CD5" s="52"/>
      <c r="CE5" s="52"/>
      <c r="CF5" s="52"/>
      <c r="CG5" s="53"/>
      <c r="CH5" s="53"/>
      <c r="CI5" s="52"/>
      <c r="CJ5" s="52"/>
      <c r="CK5" s="52"/>
      <c r="CL5" s="52"/>
      <c r="CM5" s="52"/>
      <c r="CN5" s="52"/>
      <c r="CO5" s="52"/>
      <c r="CP5" s="52"/>
      <c r="CQ5" s="52"/>
      <c r="CR5" s="52"/>
      <c r="CS5" s="52"/>
      <c r="CT5" s="52"/>
      <c r="CU5" s="52"/>
      <c r="CV5" s="52"/>
      <c r="CW5" s="52"/>
      <c r="CX5" s="52"/>
      <c r="CY5" s="52"/>
      <c r="CZ5" s="52"/>
      <c r="DA5" s="52"/>
      <c r="DB5" s="52"/>
      <c r="DC5" s="52"/>
      <c r="DD5" s="52"/>
      <c r="DE5" s="52"/>
      <c r="DF5" s="52"/>
      <c r="DG5" s="56"/>
      <c r="DH5" s="51" t="s">
        <v>22</v>
      </c>
      <c r="DI5" s="57" t="s">
        <v>16</v>
      </c>
      <c r="DJ5" s="51" t="s">
        <v>60</v>
      </c>
      <c r="DK5" s="51" t="s">
        <v>4</v>
      </c>
      <c r="DL5" s="57" t="s">
        <v>14</v>
      </c>
      <c r="DM5" s="51" t="s">
        <v>64</v>
      </c>
      <c r="DN5" s="51" t="s">
        <v>15</v>
      </c>
      <c r="DO5" s="57" t="s">
        <v>157</v>
      </c>
      <c r="DP5" s="51" t="s">
        <v>17</v>
      </c>
      <c r="DQ5" s="57" t="s">
        <v>31</v>
      </c>
      <c r="DR5" s="51" t="s">
        <v>18</v>
      </c>
      <c r="DS5" s="92" t="s">
        <v>19</v>
      </c>
      <c r="DT5" s="51" t="s">
        <v>32</v>
      </c>
      <c r="DU5" s="51" t="s">
        <v>40</v>
      </c>
      <c r="DV5" s="145"/>
      <c r="DW5" s="92" t="s">
        <v>37</v>
      </c>
      <c r="DX5" s="51" t="s">
        <v>77</v>
      </c>
      <c r="DY5" s="51" t="s">
        <v>33</v>
      </c>
      <c r="DZ5" s="57" t="s">
        <v>34</v>
      </c>
      <c r="EA5" s="51" t="s">
        <v>38</v>
      </c>
      <c r="EB5" s="57" t="s">
        <v>90</v>
      </c>
      <c r="EC5" s="51" t="s">
        <v>35</v>
      </c>
      <c r="ED5" s="51" t="s">
        <v>36</v>
      </c>
      <c r="EE5" s="51" t="s">
        <v>173</v>
      </c>
    </row>
    <row r="6" spans="1:135" ht="12" customHeight="1">
      <c r="A6" s="58"/>
      <c r="B6" s="59"/>
      <c r="C6" s="60" t="s">
        <v>41</v>
      </c>
      <c r="D6" s="167" t="s">
        <v>186</v>
      </c>
      <c r="E6" s="167" t="s">
        <v>187</v>
      </c>
      <c r="F6" s="167" t="s">
        <v>192</v>
      </c>
      <c r="G6" s="167" t="s">
        <v>193</v>
      </c>
      <c r="H6" s="167" t="s">
        <v>194</v>
      </c>
      <c r="I6" s="167" t="s">
        <v>188</v>
      </c>
      <c r="J6" s="167" t="s">
        <v>195</v>
      </c>
      <c r="K6" s="167" t="s">
        <v>189</v>
      </c>
      <c r="L6" s="167" t="s">
        <v>196</v>
      </c>
      <c r="M6" s="167" t="s">
        <v>197</v>
      </c>
      <c r="N6" s="167" t="s">
        <v>198</v>
      </c>
      <c r="O6" s="167" t="s">
        <v>199</v>
      </c>
      <c r="P6" s="167" t="s">
        <v>200</v>
      </c>
      <c r="Q6" s="167" t="s">
        <v>201</v>
      </c>
      <c r="R6" s="167" t="s">
        <v>190</v>
      </c>
      <c r="S6" s="61"/>
      <c r="T6" s="61"/>
      <c r="U6" s="61"/>
      <c r="V6" s="61"/>
      <c r="W6" s="61"/>
      <c r="X6" s="61"/>
      <c r="Y6" s="61"/>
      <c r="Z6" s="61"/>
      <c r="AA6" s="61"/>
      <c r="AB6" s="61"/>
      <c r="AC6" s="61"/>
      <c r="AD6" s="61"/>
      <c r="AE6" s="61"/>
      <c r="AF6" s="61"/>
      <c r="AG6" s="61"/>
      <c r="AH6" s="61"/>
      <c r="AI6" s="61"/>
      <c r="AJ6" s="61"/>
      <c r="AK6" s="49"/>
      <c r="AL6" s="62"/>
      <c r="AM6" s="167" t="s">
        <v>186</v>
      </c>
      <c r="AN6" s="167" t="s">
        <v>187</v>
      </c>
      <c r="AO6" s="167" t="s">
        <v>192</v>
      </c>
      <c r="AP6" s="167" t="s">
        <v>193</v>
      </c>
      <c r="AQ6" s="167" t="s">
        <v>202</v>
      </c>
      <c r="AR6" s="167" t="s">
        <v>188</v>
      </c>
      <c r="AS6" s="167" t="s">
        <v>195</v>
      </c>
      <c r="AT6" s="167" t="s">
        <v>189</v>
      </c>
      <c r="AU6" s="167" t="s">
        <v>196</v>
      </c>
      <c r="AV6" s="167" t="s">
        <v>197</v>
      </c>
      <c r="AW6" s="167" t="s">
        <v>198</v>
      </c>
      <c r="AX6" s="167" t="s">
        <v>199</v>
      </c>
      <c r="AY6" s="167" t="s">
        <v>200</v>
      </c>
      <c r="AZ6" s="167" t="s">
        <v>201</v>
      </c>
      <c r="BA6" s="167" t="s">
        <v>190</v>
      </c>
      <c r="BB6" s="61"/>
      <c r="BC6" s="61"/>
      <c r="BD6" s="61"/>
      <c r="BE6" s="61"/>
      <c r="BF6" s="61"/>
      <c r="BG6" s="61"/>
      <c r="BH6" s="61"/>
      <c r="BI6" s="61"/>
      <c r="BJ6" s="61"/>
      <c r="BK6" s="61"/>
      <c r="BL6" s="61"/>
      <c r="BM6" s="61"/>
      <c r="BN6" s="61"/>
      <c r="BO6" s="61"/>
      <c r="BP6" s="61"/>
      <c r="BQ6" s="61"/>
      <c r="BR6" s="61"/>
      <c r="BS6" s="61"/>
      <c r="BT6" s="49"/>
      <c r="BU6" s="49"/>
      <c r="BV6" s="113" t="s">
        <v>54</v>
      </c>
      <c r="BW6" s="60" t="s">
        <v>57</v>
      </c>
      <c r="BX6" s="60" t="s">
        <v>58</v>
      </c>
      <c r="BY6" s="167" t="s">
        <v>186</v>
      </c>
      <c r="BZ6" s="167" t="s">
        <v>187</v>
      </c>
      <c r="CA6" s="167" t="s">
        <v>192</v>
      </c>
      <c r="CB6" s="167" t="s">
        <v>193</v>
      </c>
      <c r="CC6" s="167" t="s">
        <v>194</v>
      </c>
      <c r="CD6" s="167" t="s">
        <v>188</v>
      </c>
      <c r="CE6" s="167" t="s">
        <v>195</v>
      </c>
      <c r="CF6" s="167" t="s">
        <v>189</v>
      </c>
      <c r="CG6" s="167" t="s">
        <v>196</v>
      </c>
      <c r="CH6" s="167" t="s">
        <v>197</v>
      </c>
      <c r="CI6" s="167" t="s">
        <v>198</v>
      </c>
      <c r="CJ6" s="167" t="s">
        <v>199</v>
      </c>
      <c r="CK6" s="167" t="s">
        <v>200</v>
      </c>
      <c r="CL6" s="167" t="s">
        <v>201</v>
      </c>
      <c r="CM6" s="167" t="s">
        <v>190</v>
      </c>
      <c r="CN6" s="61"/>
      <c r="CO6" s="61"/>
      <c r="CP6" s="61"/>
      <c r="CQ6" s="61"/>
      <c r="CR6" s="61"/>
      <c r="CS6" s="61"/>
      <c r="CT6" s="61"/>
      <c r="CU6" s="61"/>
      <c r="CV6" s="61"/>
      <c r="CW6" s="61"/>
      <c r="CX6" s="61"/>
      <c r="CY6" s="61"/>
      <c r="CZ6" s="61"/>
      <c r="DA6" s="61"/>
      <c r="DB6" s="61"/>
      <c r="DC6" s="61"/>
      <c r="DD6" s="61"/>
      <c r="DE6" s="61"/>
      <c r="DF6" s="61"/>
      <c r="DG6" s="61"/>
      <c r="DH6" s="60" t="s">
        <v>59</v>
      </c>
      <c r="DI6" s="65" t="s">
        <v>23</v>
      </c>
      <c r="DJ6" s="60" t="s">
        <v>61</v>
      </c>
      <c r="DK6" s="60" t="s">
        <v>62</v>
      </c>
      <c r="DL6" s="65" t="s">
        <v>63</v>
      </c>
      <c r="DM6" s="60" t="s">
        <v>65</v>
      </c>
      <c r="DN6" s="60" t="s">
        <v>66</v>
      </c>
      <c r="DO6" s="65" t="s">
        <v>67</v>
      </c>
      <c r="DP6" s="60" t="s">
        <v>73</v>
      </c>
      <c r="DQ6" s="65" t="s">
        <v>69</v>
      </c>
      <c r="DR6" s="60" t="s">
        <v>70</v>
      </c>
      <c r="DS6" s="94" t="s">
        <v>71</v>
      </c>
      <c r="DT6" s="60" t="s">
        <v>72</v>
      </c>
      <c r="DU6" s="96" t="s">
        <v>74</v>
      </c>
      <c r="DV6" s="146"/>
      <c r="DW6" s="95" t="s">
        <v>75</v>
      </c>
      <c r="DX6" s="96" t="s">
        <v>78</v>
      </c>
      <c r="DY6" s="96" t="s">
        <v>79</v>
      </c>
      <c r="DZ6" s="96" t="s">
        <v>80</v>
      </c>
      <c r="EA6" s="96" t="s">
        <v>76</v>
      </c>
      <c r="EB6" s="95" t="s">
        <v>81</v>
      </c>
      <c r="EC6" s="96" t="s">
        <v>82</v>
      </c>
      <c r="ED6" s="96" t="s">
        <v>83</v>
      </c>
      <c r="EE6" s="124"/>
    </row>
    <row r="7" spans="1:135" ht="11.25" customHeight="1">
      <c r="A7" s="66">
        <v>1</v>
      </c>
      <c r="B7" s="183" t="s">
        <v>186</v>
      </c>
      <c r="C7" s="248">
        <f>('観光input'!J104+'(作業台) 生産者価格へ変換'!J3)/1000</f>
        <v>1204.2866679028348</v>
      </c>
      <c r="D7" s="171">
        <v>0.0729</v>
      </c>
      <c r="E7" s="171">
        <v>0</v>
      </c>
      <c r="F7" s="171">
        <v>0.1646</v>
      </c>
      <c r="G7" s="171">
        <v>0.0031</v>
      </c>
      <c r="H7" s="171">
        <v>0</v>
      </c>
      <c r="I7" s="171">
        <v>0.0042</v>
      </c>
      <c r="J7" s="171">
        <v>0</v>
      </c>
      <c r="K7" s="171">
        <v>0.0001</v>
      </c>
      <c r="L7" s="171">
        <v>0</v>
      </c>
      <c r="M7" s="171">
        <v>0</v>
      </c>
      <c r="N7" s="171">
        <v>0</v>
      </c>
      <c r="O7" s="171">
        <v>0.0019</v>
      </c>
      <c r="P7" s="171">
        <v>0</v>
      </c>
      <c r="Q7" s="171">
        <v>0.0209</v>
      </c>
      <c r="R7" s="171">
        <v>0</v>
      </c>
      <c r="S7" s="67"/>
      <c r="T7" s="67"/>
      <c r="U7" s="67"/>
      <c r="V7" s="67"/>
      <c r="W7" s="67"/>
      <c r="X7" s="67"/>
      <c r="Y7" s="67"/>
      <c r="Z7" s="67"/>
      <c r="AA7" s="67"/>
      <c r="AB7" s="67"/>
      <c r="AC7" s="67"/>
      <c r="AD7" s="67"/>
      <c r="AE7" s="67"/>
      <c r="AF7" s="67"/>
      <c r="AG7" s="67"/>
      <c r="AH7" s="67"/>
      <c r="AI7" s="67"/>
      <c r="AJ7" s="67"/>
      <c r="AK7" s="67"/>
      <c r="AL7" s="68"/>
      <c r="AM7" s="114">
        <f aca="true" t="shared" si="0" ref="AM7:AM21">$C$7*D7</f>
        <v>87.79249809011667</v>
      </c>
      <c r="AN7" s="115">
        <f aca="true" t="shared" si="1" ref="AN7:AN21">$C$8*E7</f>
        <v>0</v>
      </c>
      <c r="AO7" s="115">
        <f aca="true" t="shared" si="2" ref="AO7:AO21">$C$9*F7</f>
        <v>856.8790341934358</v>
      </c>
      <c r="AP7" s="115">
        <f aca="true" t="shared" si="3" ref="AP7:AP21">$C$10*G7</f>
        <v>0</v>
      </c>
      <c r="AQ7" s="115">
        <f aca="true" t="shared" si="4" ref="AQ7:AQ21">$C$11*H7</f>
        <v>0</v>
      </c>
      <c r="AR7" s="115">
        <f aca="true" t="shared" si="5" ref="AR7:AR21">$C$12*I7</f>
        <v>1.134</v>
      </c>
      <c r="AS7" s="115">
        <f aca="true" t="shared" si="6" ref="AS7:AS21">$C$13*J7</f>
        <v>0</v>
      </c>
      <c r="AT7" s="115">
        <f aca="true" t="shared" si="7" ref="AT7:AT21">$C$14*K7</f>
        <v>0.41671894724643066</v>
      </c>
      <c r="AU7" s="115">
        <f aca="true" t="shared" si="8" ref="AU7:AU21">$C$15*L7</f>
        <v>0</v>
      </c>
      <c r="AV7" s="115">
        <f aca="true" t="shared" si="9" ref="AV7:AV21">$C$16*M7</f>
        <v>0</v>
      </c>
      <c r="AW7" s="115">
        <f aca="true" t="shared" si="10" ref="AW7:AW21">$C$17*N7</f>
        <v>0</v>
      </c>
      <c r="AX7" s="115">
        <f aca="true" t="shared" si="11" ref="AX7:AX21">$C$18*O7</f>
        <v>0</v>
      </c>
      <c r="AY7" s="115">
        <f aca="true" t="shared" si="12" ref="AY7:AY21">$C$19*P7</f>
        <v>0</v>
      </c>
      <c r="AZ7" s="115">
        <f aca="true" t="shared" si="13" ref="AZ7:AZ21">$C$20*Q7</f>
        <v>533.5019135469869</v>
      </c>
      <c r="BA7" s="115">
        <f aca="true" t="shared" si="14" ref="BA7:BA21">$C$21*R7</f>
        <v>0</v>
      </c>
      <c r="BB7" s="115"/>
      <c r="BC7" s="115"/>
      <c r="BD7" s="115"/>
      <c r="BE7" s="115"/>
      <c r="BF7" s="115"/>
      <c r="BG7" s="115"/>
      <c r="BH7" s="115"/>
      <c r="BI7" s="115"/>
      <c r="BJ7" s="115"/>
      <c r="BK7" s="115"/>
      <c r="BL7" s="115"/>
      <c r="BM7" s="115"/>
      <c r="BN7" s="115"/>
      <c r="BO7" s="115"/>
      <c r="BP7" s="115"/>
      <c r="BQ7" s="115"/>
      <c r="BR7" s="115"/>
      <c r="BS7" s="115"/>
      <c r="BT7" s="115"/>
      <c r="BU7" s="116"/>
      <c r="BV7" s="106">
        <f aca="true" t="shared" si="15" ref="BV7:BV21">SUM(AM7:BU7)</f>
        <v>1479.7241647777857</v>
      </c>
      <c r="BW7" s="172">
        <f>+'自給率input'!E6</f>
        <v>0.771</v>
      </c>
      <c r="BX7" s="118">
        <f aca="true" t="shared" si="16" ref="BX7:BX21">BV7*BW7</f>
        <v>1140.867331043673</v>
      </c>
      <c r="BY7" s="170">
        <v>1.052802</v>
      </c>
      <c r="BZ7" s="170">
        <v>0.00066</v>
      </c>
      <c r="CA7" s="170">
        <v>0.121155</v>
      </c>
      <c r="CB7" s="170">
        <v>0.003377</v>
      </c>
      <c r="CC7" s="170">
        <v>0.00062</v>
      </c>
      <c r="CD7" s="170">
        <v>0.003965</v>
      </c>
      <c r="CE7" s="170">
        <v>0.000636</v>
      </c>
      <c r="CF7" s="170">
        <v>0.000864</v>
      </c>
      <c r="CG7" s="170">
        <v>0.000362</v>
      </c>
      <c r="CH7" s="170">
        <v>0.000577</v>
      </c>
      <c r="CI7" s="170">
        <v>0.001277</v>
      </c>
      <c r="CJ7" s="170">
        <v>0.002329</v>
      </c>
      <c r="CK7" s="170">
        <v>0.000576</v>
      </c>
      <c r="CL7" s="170">
        <v>0.018227</v>
      </c>
      <c r="CM7" s="170">
        <v>0.001614</v>
      </c>
      <c r="CN7" s="67"/>
      <c r="CO7" s="67"/>
      <c r="CP7" s="67"/>
      <c r="CQ7" s="67"/>
      <c r="CR7" s="67"/>
      <c r="CS7" s="67"/>
      <c r="CT7" s="67"/>
      <c r="CU7" s="67"/>
      <c r="CV7" s="67"/>
      <c r="CW7" s="67"/>
      <c r="CX7" s="67"/>
      <c r="CY7" s="67"/>
      <c r="CZ7" s="67"/>
      <c r="DA7" s="67"/>
      <c r="DB7" s="67"/>
      <c r="DC7" s="67"/>
      <c r="DD7" s="67"/>
      <c r="DE7" s="67"/>
      <c r="DF7" s="67"/>
      <c r="DG7" s="67"/>
      <c r="DH7" s="118">
        <f aca="true" t="shared" si="17" ref="DH7:DH21">$BX$7*BY7+$BX$8*BZ7+$BX$9*CA7+$BX$10*CB7+$BX$11*CC7+$BX$12*CD7+$BX$13*CE7+$BX$14*CF7+$BX$15*CG7+$BX$16*CH7+$BX$17*CI7+$BX$18*CJ7+$BX$19*CK7+$BX$20*CL7+$BX$21*CM7+$BX$22*CN7+$BX$23*CO7+$BX$24*CP7+$BX$25*CQ7+$BX$26*CR7+$BX$27*CS7+$BX$28*CT7+$BX$29*CU7+$BX$30*CV7+$BX$31*CW7+$BX$32*CX7+$BX$33*CY7+$BX$34*CZ7+$BX$35*DA7+$BX$36*DB7+$BX$37*DC7+$BX$38*DD7+$BX$39*DE7+$BX$40*DF7+$BX$41*DG7</f>
        <v>1383.8334734921593</v>
      </c>
      <c r="DI7" s="174">
        <v>0.6638</v>
      </c>
      <c r="DJ7" s="114">
        <f aca="true" t="shared" si="18" ref="DJ7:DJ21">C7*DI7</f>
        <v>799.4054901539016</v>
      </c>
      <c r="DK7" s="118">
        <f aca="true" t="shared" si="19" ref="DK7:DK21">DH7*DI7</f>
        <v>918.5886597040953</v>
      </c>
      <c r="DL7" s="174">
        <v>0.12</v>
      </c>
      <c r="DM7" s="114">
        <f aca="true" t="shared" si="20" ref="DM7:DM21">C7*DL7</f>
        <v>144.51440014834017</v>
      </c>
      <c r="DN7" s="118">
        <f aca="true" t="shared" si="21" ref="DN7:DN21">DH7*DL7</f>
        <v>166.06001681905911</v>
      </c>
      <c r="DO7" s="315">
        <v>0.742</v>
      </c>
      <c r="DP7" s="313">
        <f>(DM42+DN42)*DO7</f>
        <v>13319.142222468856</v>
      </c>
      <c r="DQ7" s="179">
        <v>0.03351059931471856</v>
      </c>
      <c r="DR7" s="114">
        <f aca="true" t="shared" si="22" ref="DR7:DR21">$DP$7*DQ7</f>
        <v>446.3324382329039</v>
      </c>
      <c r="DS7" s="114">
        <f aca="true" t="shared" si="23" ref="DS7:DS21">DR7*DI7</f>
        <v>296.2754724990016</v>
      </c>
      <c r="DT7" s="118">
        <f aca="true" t="shared" si="24" ref="DT7:DT21">DR7*DL7</f>
        <v>53.55989258794846</v>
      </c>
      <c r="DU7" s="118">
        <f aca="true" t="shared" si="25" ref="DU7:DU21">C7+DH7+DR7</f>
        <v>3034.4525796278976</v>
      </c>
      <c r="DV7" s="111"/>
      <c r="DW7" s="181">
        <v>0.017998091768583573</v>
      </c>
      <c r="DX7" s="117">
        <f>C7*DW7</f>
        <v>21.67486196459695</v>
      </c>
      <c r="DY7" s="106">
        <f>DH7*DW7</f>
        <v>24.906361848349647</v>
      </c>
      <c r="DZ7" s="107">
        <f>DR7*DW7</f>
        <v>8.033132182611464</v>
      </c>
      <c r="EA7" s="181">
        <v>0.017998091768583573</v>
      </c>
      <c r="EB7" s="114">
        <f>C7*EA7</f>
        <v>21.67486196459695</v>
      </c>
      <c r="EC7" s="118">
        <f>DH7*EA7</f>
        <v>24.906361848349647</v>
      </c>
      <c r="ED7" s="118">
        <f>DR7*EA7</f>
        <v>8.033132182611464</v>
      </c>
      <c r="EE7" s="9">
        <f aca="true" t="shared" si="26" ref="EE7:EE21">SUM(EB7:ED7)</f>
        <v>54.61435599555806</v>
      </c>
    </row>
    <row r="8" spans="1:135" ht="11.25" customHeight="1">
      <c r="A8" s="72">
        <v>2</v>
      </c>
      <c r="B8" s="183" t="s">
        <v>187</v>
      </c>
      <c r="C8" s="212">
        <f>('観光input'!J105+'(作業台) 生産者価格へ変換'!J4)/1000</f>
        <v>0</v>
      </c>
      <c r="D8" s="171">
        <v>0</v>
      </c>
      <c r="E8" s="171">
        <v>0.0001</v>
      </c>
      <c r="F8" s="171">
        <v>0.0004</v>
      </c>
      <c r="G8" s="171">
        <v>0.0526</v>
      </c>
      <c r="H8" s="171">
        <v>0</v>
      </c>
      <c r="I8" s="171">
        <v>0.0199</v>
      </c>
      <c r="J8" s="171">
        <v>0.1113</v>
      </c>
      <c r="K8" s="171">
        <v>0</v>
      </c>
      <c r="L8" s="171">
        <v>0</v>
      </c>
      <c r="M8" s="171">
        <v>0</v>
      </c>
      <c r="N8" s="171">
        <v>0</v>
      </c>
      <c r="O8" s="171">
        <v>0</v>
      </c>
      <c r="P8" s="171">
        <v>0</v>
      </c>
      <c r="Q8" s="171">
        <v>0</v>
      </c>
      <c r="R8" s="171">
        <v>0.0004</v>
      </c>
      <c r="S8" s="68"/>
      <c r="T8" s="68"/>
      <c r="U8" s="68"/>
      <c r="V8" s="68"/>
      <c r="W8" s="68"/>
      <c r="X8" s="68"/>
      <c r="Y8" s="68"/>
      <c r="Z8" s="68"/>
      <c r="AA8" s="68"/>
      <c r="AB8" s="68"/>
      <c r="AC8" s="68"/>
      <c r="AD8" s="68"/>
      <c r="AE8" s="68"/>
      <c r="AF8" s="68"/>
      <c r="AG8" s="68"/>
      <c r="AH8" s="68"/>
      <c r="AI8" s="68"/>
      <c r="AJ8" s="68"/>
      <c r="AK8" s="68"/>
      <c r="AL8" s="68"/>
      <c r="AM8" s="117">
        <f t="shared" si="0"/>
        <v>0</v>
      </c>
      <c r="AN8" s="107">
        <f t="shared" si="1"/>
        <v>0</v>
      </c>
      <c r="AO8" s="107">
        <f t="shared" si="2"/>
        <v>2.082330581272019</v>
      </c>
      <c r="AP8" s="107">
        <f t="shared" si="3"/>
        <v>0</v>
      </c>
      <c r="AQ8" s="107">
        <f t="shared" si="4"/>
        <v>0</v>
      </c>
      <c r="AR8" s="107">
        <f t="shared" si="5"/>
        <v>5.373</v>
      </c>
      <c r="AS8" s="107">
        <f t="shared" si="6"/>
        <v>0</v>
      </c>
      <c r="AT8" s="107">
        <f t="shared" si="7"/>
        <v>0</v>
      </c>
      <c r="AU8" s="107">
        <f t="shared" si="8"/>
        <v>0</v>
      </c>
      <c r="AV8" s="107">
        <f t="shared" si="9"/>
        <v>0</v>
      </c>
      <c r="AW8" s="107">
        <f t="shared" si="10"/>
        <v>0</v>
      </c>
      <c r="AX8" s="107">
        <f t="shared" si="11"/>
        <v>0</v>
      </c>
      <c r="AY8" s="107">
        <f t="shared" si="12"/>
        <v>0</v>
      </c>
      <c r="AZ8" s="107">
        <f t="shared" si="13"/>
        <v>0</v>
      </c>
      <c r="BA8" s="107">
        <f t="shared" si="14"/>
        <v>0</v>
      </c>
      <c r="BB8" s="107"/>
      <c r="BC8" s="107"/>
      <c r="BD8" s="107"/>
      <c r="BE8" s="107"/>
      <c r="BF8" s="107"/>
      <c r="BG8" s="107"/>
      <c r="BH8" s="107"/>
      <c r="BI8" s="107"/>
      <c r="BJ8" s="107"/>
      <c r="BK8" s="107"/>
      <c r="BL8" s="107"/>
      <c r="BM8" s="107"/>
      <c r="BN8" s="107"/>
      <c r="BO8" s="107"/>
      <c r="BP8" s="107"/>
      <c r="BQ8" s="107"/>
      <c r="BR8" s="107"/>
      <c r="BS8" s="107"/>
      <c r="BT8" s="107"/>
      <c r="BU8" s="119"/>
      <c r="BV8" s="106">
        <f t="shared" si="15"/>
        <v>7.455330581272019</v>
      </c>
      <c r="BW8" s="172">
        <f>+'自給率input'!E7</f>
        <v>0.45499999999999996</v>
      </c>
      <c r="BX8" s="106">
        <f t="shared" si="16"/>
        <v>3.392175414478768</v>
      </c>
      <c r="BY8" s="170">
        <v>0.000624</v>
      </c>
      <c r="BZ8" s="170">
        <v>1.001258</v>
      </c>
      <c r="CA8" s="170">
        <v>0.001134</v>
      </c>
      <c r="CB8" s="170">
        <v>0.021892000000000002</v>
      </c>
      <c r="CC8" s="170">
        <v>0.001854</v>
      </c>
      <c r="CD8" s="170">
        <v>0.008225</v>
      </c>
      <c r="CE8" s="170">
        <v>0.042283</v>
      </c>
      <c r="CF8" s="170">
        <v>0.000878</v>
      </c>
      <c r="CG8" s="170">
        <v>0.000391</v>
      </c>
      <c r="CH8" s="170">
        <v>0.001252</v>
      </c>
      <c r="CI8" s="170">
        <v>0.000713</v>
      </c>
      <c r="CJ8" s="170">
        <v>0.001428</v>
      </c>
      <c r="CK8" s="170">
        <v>0.000583</v>
      </c>
      <c r="CL8" s="170">
        <v>0.002625</v>
      </c>
      <c r="CM8" s="170">
        <v>0.005096</v>
      </c>
      <c r="CN8" s="68"/>
      <c r="CO8" s="68"/>
      <c r="CP8" s="68"/>
      <c r="CQ8" s="68"/>
      <c r="CR8" s="68"/>
      <c r="CS8" s="68"/>
      <c r="CT8" s="68"/>
      <c r="CU8" s="68"/>
      <c r="CV8" s="68"/>
      <c r="CW8" s="68"/>
      <c r="CX8" s="68"/>
      <c r="CY8" s="68"/>
      <c r="CZ8" s="68"/>
      <c r="DA8" s="68"/>
      <c r="DB8" s="68"/>
      <c r="DC8" s="68"/>
      <c r="DD8" s="68"/>
      <c r="DE8" s="68"/>
      <c r="DF8" s="68"/>
      <c r="DG8" s="68"/>
      <c r="DH8" s="106">
        <f t="shared" si="17"/>
        <v>112.49549013802938</v>
      </c>
      <c r="DI8" s="175">
        <v>0.451</v>
      </c>
      <c r="DJ8" s="117">
        <f t="shared" si="18"/>
        <v>0</v>
      </c>
      <c r="DK8" s="106">
        <f t="shared" si="19"/>
        <v>50.735466052251255</v>
      </c>
      <c r="DL8" s="175">
        <v>0.1816</v>
      </c>
      <c r="DM8" s="117">
        <f t="shared" si="20"/>
        <v>0</v>
      </c>
      <c r="DN8" s="106">
        <f t="shared" si="21"/>
        <v>20.429181009066138</v>
      </c>
      <c r="DO8" s="316"/>
      <c r="DP8" s="314"/>
      <c r="DQ8" s="179">
        <v>0.002979744933617619</v>
      </c>
      <c r="DR8" s="117">
        <f t="shared" si="22"/>
        <v>39.68764655753409</v>
      </c>
      <c r="DS8" s="117">
        <f t="shared" si="23"/>
        <v>17.899128597447874</v>
      </c>
      <c r="DT8" s="106">
        <f t="shared" si="24"/>
        <v>7.20727661484819</v>
      </c>
      <c r="DU8" s="106">
        <f t="shared" si="25"/>
        <v>152.18313669556346</v>
      </c>
      <c r="DV8" s="111"/>
      <c r="DW8" s="181">
        <v>0.42556549184639664</v>
      </c>
      <c r="DX8" s="117">
        <f aca="true" t="shared" si="27" ref="DX8:DX21">C8*DW8</f>
        <v>0</v>
      </c>
      <c r="DY8" s="106">
        <f aca="true" t="shared" si="28" ref="DY8:DY21">DH8*DW8</f>
        <v>47.87419859109194</v>
      </c>
      <c r="DZ8" s="107">
        <f aca="true" t="shared" si="29" ref="DZ8:DZ21">DR8*DW8</f>
        <v>16.889692827482943</v>
      </c>
      <c r="EA8" s="181">
        <v>0.42556549184639664</v>
      </c>
      <c r="EB8" s="114">
        <f aca="true" t="shared" si="30" ref="EB8:EB21">C8*EA8</f>
        <v>0</v>
      </c>
      <c r="EC8" s="118">
        <f aca="true" t="shared" si="31" ref="EC8:EC21">DH8*EA8</f>
        <v>47.87419859109194</v>
      </c>
      <c r="ED8" s="118">
        <f aca="true" t="shared" si="32" ref="ED8:ED21">DR8*EA8</f>
        <v>16.889692827482943</v>
      </c>
      <c r="EE8" s="9">
        <f t="shared" si="26"/>
        <v>64.76389141857489</v>
      </c>
    </row>
    <row r="9" spans="1:135" ht="11.25" customHeight="1">
      <c r="A9" s="72">
        <v>3</v>
      </c>
      <c r="B9" s="183" t="s">
        <v>192</v>
      </c>
      <c r="C9" s="212">
        <f>('観光input'!J106+'(作業台) 生産者価格へ変換'!J5)/1000</f>
        <v>5205.826453180048</v>
      </c>
      <c r="D9" s="171">
        <v>0.0469</v>
      </c>
      <c r="E9" s="171">
        <v>0.0164</v>
      </c>
      <c r="F9" s="171">
        <v>0.1931</v>
      </c>
      <c r="G9" s="171">
        <v>0.0336</v>
      </c>
      <c r="H9" s="171">
        <v>0.014</v>
      </c>
      <c r="I9" s="171">
        <v>0.0315</v>
      </c>
      <c r="J9" s="171">
        <v>0.0149</v>
      </c>
      <c r="K9" s="171">
        <v>0.0255</v>
      </c>
      <c r="L9" s="171">
        <v>0.0088</v>
      </c>
      <c r="M9" s="171">
        <v>0.0114</v>
      </c>
      <c r="N9" s="171">
        <v>0.0157</v>
      </c>
      <c r="O9" s="171">
        <v>0.0317</v>
      </c>
      <c r="P9" s="171">
        <v>0.0169</v>
      </c>
      <c r="Q9" s="171">
        <v>0.1238</v>
      </c>
      <c r="R9" s="171">
        <v>0.0359</v>
      </c>
      <c r="S9" s="68"/>
      <c r="T9" s="68"/>
      <c r="U9" s="68"/>
      <c r="V9" s="68"/>
      <c r="W9" s="68"/>
      <c r="X9" s="68"/>
      <c r="Y9" s="68"/>
      <c r="Z9" s="68"/>
      <c r="AA9" s="68"/>
      <c r="AB9" s="68"/>
      <c r="AC9" s="68"/>
      <c r="AD9" s="68"/>
      <c r="AE9" s="68"/>
      <c r="AF9" s="68"/>
      <c r="AG9" s="68"/>
      <c r="AH9" s="68"/>
      <c r="AI9" s="68"/>
      <c r="AJ9" s="68"/>
      <c r="AK9" s="68"/>
      <c r="AL9" s="68"/>
      <c r="AM9" s="117">
        <f t="shared" si="0"/>
        <v>56.48104472464295</v>
      </c>
      <c r="AN9" s="107">
        <f t="shared" si="1"/>
        <v>0</v>
      </c>
      <c r="AO9" s="107">
        <f t="shared" si="2"/>
        <v>1005.2450881090672</v>
      </c>
      <c r="AP9" s="107">
        <f t="shared" si="3"/>
        <v>0</v>
      </c>
      <c r="AQ9" s="107">
        <f t="shared" si="4"/>
        <v>0</v>
      </c>
      <c r="AR9" s="107">
        <f t="shared" si="5"/>
        <v>8.505</v>
      </c>
      <c r="AS9" s="107">
        <f t="shared" si="6"/>
        <v>0</v>
      </c>
      <c r="AT9" s="107">
        <f t="shared" si="7"/>
        <v>106.2633315478398</v>
      </c>
      <c r="AU9" s="107">
        <f t="shared" si="8"/>
        <v>0.00132</v>
      </c>
      <c r="AV9" s="107">
        <f t="shared" si="9"/>
        <v>154.78214408066012</v>
      </c>
      <c r="AW9" s="107">
        <f t="shared" si="10"/>
        <v>0.013486299999999998</v>
      </c>
      <c r="AX9" s="107">
        <f t="shared" si="11"/>
        <v>0</v>
      </c>
      <c r="AY9" s="107">
        <f t="shared" si="12"/>
        <v>0</v>
      </c>
      <c r="AZ9" s="107">
        <f t="shared" si="13"/>
        <v>3160.169229527128</v>
      </c>
      <c r="BA9" s="107">
        <f t="shared" si="14"/>
        <v>0</v>
      </c>
      <c r="BB9" s="107"/>
      <c r="BC9" s="107"/>
      <c r="BD9" s="107"/>
      <c r="BE9" s="107"/>
      <c r="BF9" s="107"/>
      <c r="BG9" s="107"/>
      <c r="BH9" s="107"/>
      <c r="BI9" s="107"/>
      <c r="BJ9" s="107"/>
      <c r="BK9" s="107"/>
      <c r="BL9" s="107"/>
      <c r="BM9" s="107"/>
      <c r="BN9" s="107"/>
      <c r="BO9" s="107"/>
      <c r="BP9" s="107"/>
      <c r="BQ9" s="107"/>
      <c r="BR9" s="107"/>
      <c r="BS9" s="107"/>
      <c r="BT9" s="107"/>
      <c r="BU9" s="119"/>
      <c r="BV9" s="106">
        <f t="shared" si="15"/>
        <v>4491.460644289338</v>
      </c>
      <c r="BW9" s="172">
        <f>+'自給率input'!E8</f>
        <v>0.30099999999999993</v>
      </c>
      <c r="BX9" s="106">
        <f t="shared" si="16"/>
        <v>1351.9296539310906</v>
      </c>
      <c r="BY9" s="170">
        <v>0.010928</v>
      </c>
      <c r="BZ9" s="170">
        <v>0.004863</v>
      </c>
      <c r="CA9" s="170">
        <v>1.04246</v>
      </c>
      <c r="CB9" s="170">
        <v>0.00847</v>
      </c>
      <c r="CC9" s="170">
        <v>0.004055</v>
      </c>
      <c r="CD9" s="170">
        <v>0.007744</v>
      </c>
      <c r="CE9" s="170">
        <v>0.004279</v>
      </c>
      <c r="CF9" s="170">
        <v>0.006069</v>
      </c>
      <c r="CG9" s="170">
        <v>0.002391</v>
      </c>
      <c r="CH9" s="170">
        <v>0.003848</v>
      </c>
      <c r="CI9" s="170">
        <v>0.005063</v>
      </c>
      <c r="CJ9" s="170">
        <v>0.007386</v>
      </c>
      <c r="CK9" s="170">
        <v>0.004306</v>
      </c>
      <c r="CL9" s="170">
        <v>0.02741</v>
      </c>
      <c r="CM9" s="170">
        <v>0.010283</v>
      </c>
      <c r="CN9" s="68"/>
      <c r="CO9" s="68"/>
      <c r="CP9" s="68"/>
      <c r="CQ9" s="68"/>
      <c r="CR9" s="68"/>
      <c r="CS9" s="68"/>
      <c r="CT9" s="68"/>
      <c r="CU9" s="68"/>
      <c r="CV9" s="68"/>
      <c r="CW9" s="68"/>
      <c r="CX9" s="68"/>
      <c r="CY9" s="68"/>
      <c r="CZ9" s="68"/>
      <c r="DA9" s="68"/>
      <c r="DB9" s="68"/>
      <c r="DC9" s="68"/>
      <c r="DD9" s="68"/>
      <c r="DE9" s="68"/>
      <c r="DF9" s="68"/>
      <c r="DG9" s="68"/>
      <c r="DH9" s="106">
        <f t="shared" si="17"/>
        <v>1492.6809765358073</v>
      </c>
      <c r="DI9" s="175">
        <v>0.3899</v>
      </c>
      <c r="DJ9" s="117">
        <f t="shared" si="18"/>
        <v>2029.7517340949007</v>
      </c>
      <c r="DK9" s="106">
        <f t="shared" si="19"/>
        <v>581.9963127513113</v>
      </c>
      <c r="DL9" s="175">
        <v>0.187</v>
      </c>
      <c r="DM9" s="117">
        <f t="shared" si="20"/>
        <v>973.4895467446689</v>
      </c>
      <c r="DN9" s="106">
        <f t="shared" si="21"/>
        <v>279.13134261219597</v>
      </c>
      <c r="DO9" s="316"/>
      <c r="DP9" s="314"/>
      <c r="DQ9" s="179">
        <v>0.15041813856172642</v>
      </c>
      <c r="DR9" s="117">
        <f t="shared" si="22"/>
        <v>2003.4405803426612</v>
      </c>
      <c r="DS9" s="117">
        <f t="shared" si="23"/>
        <v>781.1414822756036</v>
      </c>
      <c r="DT9" s="106">
        <f t="shared" si="24"/>
        <v>374.64338852407764</v>
      </c>
      <c r="DU9" s="106">
        <f t="shared" si="25"/>
        <v>8701.948010058517</v>
      </c>
      <c r="DV9" s="111"/>
      <c r="DW9" s="31">
        <v>0.05868012246286427</v>
      </c>
      <c r="DX9" s="117">
        <f t="shared" si="27"/>
        <v>305.47853379302353</v>
      </c>
      <c r="DY9" s="106">
        <f t="shared" si="28"/>
        <v>87.59070250110899</v>
      </c>
      <c r="DZ9" s="107">
        <f t="shared" si="29"/>
        <v>117.56213860157922</v>
      </c>
      <c r="EA9" s="31">
        <v>0.05868012246286427</v>
      </c>
      <c r="EB9" s="114">
        <f t="shared" si="30"/>
        <v>305.47853379302353</v>
      </c>
      <c r="EC9" s="118">
        <f t="shared" si="31"/>
        <v>87.59070250110899</v>
      </c>
      <c r="ED9" s="118">
        <f t="shared" si="32"/>
        <v>117.56213860157922</v>
      </c>
      <c r="EE9" s="9">
        <f t="shared" si="26"/>
        <v>510.6313748957117</v>
      </c>
    </row>
    <row r="10" spans="1:135" ht="11.25" customHeight="1">
      <c r="A10" s="72">
        <v>4</v>
      </c>
      <c r="B10" s="183" t="s">
        <v>193</v>
      </c>
      <c r="C10" s="212">
        <f>('観光input'!J107+'(作業台) 生産者価格へ変換'!J6)/1000</f>
        <v>0</v>
      </c>
      <c r="D10" s="171">
        <v>0.0746</v>
      </c>
      <c r="E10" s="171">
        <v>0.0192</v>
      </c>
      <c r="F10" s="171">
        <v>0.0513</v>
      </c>
      <c r="G10" s="171">
        <v>0.2571</v>
      </c>
      <c r="H10" s="171">
        <v>0.0674</v>
      </c>
      <c r="I10" s="171">
        <v>0.1448</v>
      </c>
      <c r="J10" s="171">
        <v>0.0207</v>
      </c>
      <c r="K10" s="171">
        <v>0.0056</v>
      </c>
      <c r="L10" s="171">
        <v>0.0014</v>
      </c>
      <c r="M10" s="171">
        <v>0.1445</v>
      </c>
      <c r="N10" s="171">
        <v>0.0037</v>
      </c>
      <c r="O10" s="171">
        <v>0.045</v>
      </c>
      <c r="P10" s="171">
        <v>0.0285</v>
      </c>
      <c r="Q10" s="171">
        <v>0.0154</v>
      </c>
      <c r="R10" s="171">
        <v>0.0459</v>
      </c>
      <c r="S10" s="68"/>
      <c r="T10" s="68"/>
      <c r="U10" s="68"/>
      <c r="V10" s="68"/>
      <c r="W10" s="68"/>
      <c r="X10" s="68"/>
      <c r="Y10" s="68"/>
      <c r="Z10" s="68"/>
      <c r="AA10" s="68"/>
      <c r="AB10" s="68"/>
      <c r="AC10" s="68"/>
      <c r="AD10" s="68"/>
      <c r="AE10" s="68"/>
      <c r="AF10" s="68"/>
      <c r="AG10" s="68"/>
      <c r="AH10" s="68"/>
      <c r="AI10" s="68"/>
      <c r="AJ10" s="68"/>
      <c r="AK10" s="68"/>
      <c r="AL10" s="68"/>
      <c r="AM10" s="117">
        <f t="shared" si="0"/>
        <v>89.83978542555147</v>
      </c>
      <c r="AN10" s="107">
        <f t="shared" si="1"/>
        <v>0</v>
      </c>
      <c r="AO10" s="107">
        <f t="shared" si="2"/>
        <v>267.05889704813643</v>
      </c>
      <c r="AP10" s="107">
        <f t="shared" si="3"/>
        <v>0</v>
      </c>
      <c r="AQ10" s="107">
        <f t="shared" si="4"/>
        <v>0</v>
      </c>
      <c r="AR10" s="107">
        <f t="shared" si="5"/>
        <v>39.096000000000004</v>
      </c>
      <c r="AS10" s="107">
        <f t="shared" si="6"/>
        <v>0</v>
      </c>
      <c r="AT10" s="107">
        <f t="shared" si="7"/>
        <v>23.336261045800114</v>
      </c>
      <c r="AU10" s="107">
        <f t="shared" si="8"/>
        <v>0.00020999999999999998</v>
      </c>
      <c r="AV10" s="107">
        <f t="shared" si="9"/>
        <v>1961.9315631276654</v>
      </c>
      <c r="AW10" s="107">
        <f t="shared" si="10"/>
        <v>0.0031783000000000002</v>
      </c>
      <c r="AX10" s="107">
        <f t="shared" si="11"/>
        <v>0</v>
      </c>
      <c r="AY10" s="107">
        <f t="shared" si="12"/>
        <v>0</v>
      </c>
      <c r="AZ10" s="107">
        <f t="shared" si="13"/>
        <v>393.1066731398851</v>
      </c>
      <c r="BA10" s="107">
        <f t="shared" si="14"/>
        <v>0</v>
      </c>
      <c r="BB10" s="107"/>
      <c r="BC10" s="107"/>
      <c r="BD10" s="107"/>
      <c r="BE10" s="107"/>
      <c r="BF10" s="107"/>
      <c r="BG10" s="107"/>
      <c r="BH10" s="107"/>
      <c r="BI10" s="107"/>
      <c r="BJ10" s="107"/>
      <c r="BK10" s="107"/>
      <c r="BL10" s="107"/>
      <c r="BM10" s="107"/>
      <c r="BN10" s="107"/>
      <c r="BO10" s="107"/>
      <c r="BP10" s="107"/>
      <c r="BQ10" s="107"/>
      <c r="BR10" s="107"/>
      <c r="BS10" s="107"/>
      <c r="BT10" s="107"/>
      <c r="BU10" s="119"/>
      <c r="BV10" s="106">
        <f t="shared" si="15"/>
        <v>2774.3725680870384</v>
      </c>
      <c r="BW10" s="172">
        <f>+'自給率input'!E9</f>
        <v>0.30099999999999993</v>
      </c>
      <c r="BX10" s="106">
        <f t="shared" si="16"/>
        <v>835.0861429941983</v>
      </c>
      <c r="BY10" s="170">
        <v>0.018054</v>
      </c>
      <c r="BZ10" s="170">
        <v>0.013215</v>
      </c>
      <c r="CA10" s="170">
        <v>0.014829</v>
      </c>
      <c r="CB10" s="170">
        <v>1.057219</v>
      </c>
      <c r="CC10" s="170">
        <v>0.016019</v>
      </c>
      <c r="CD10" s="170">
        <v>0.032966</v>
      </c>
      <c r="CE10" s="170">
        <v>0.007404</v>
      </c>
      <c r="CF10" s="170">
        <v>0.003008</v>
      </c>
      <c r="CG10" s="170">
        <v>0.00159</v>
      </c>
      <c r="CH10" s="170">
        <v>0.034216</v>
      </c>
      <c r="CI10" s="170">
        <v>0.002797</v>
      </c>
      <c r="CJ10" s="170">
        <v>0.010898</v>
      </c>
      <c r="CK10" s="170">
        <v>0.007261</v>
      </c>
      <c r="CL10" s="170">
        <v>0.005801</v>
      </c>
      <c r="CM10" s="170">
        <v>0.014672</v>
      </c>
      <c r="CN10" s="68"/>
      <c r="CO10" s="68"/>
      <c r="CP10" s="68"/>
      <c r="CQ10" s="68"/>
      <c r="CR10" s="68"/>
      <c r="CS10" s="68"/>
      <c r="CT10" s="68"/>
      <c r="CU10" s="68"/>
      <c r="CV10" s="68"/>
      <c r="CW10" s="68"/>
      <c r="CX10" s="68"/>
      <c r="CY10" s="68"/>
      <c r="CZ10" s="68"/>
      <c r="DA10" s="68"/>
      <c r="DB10" s="68"/>
      <c r="DC10" s="68"/>
      <c r="DD10" s="68"/>
      <c r="DE10" s="68"/>
      <c r="DF10" s="68"/>
      <c r="DG10" s="68"/>
      <c r="DH10" s="106">
        <f t="shared" si="17"/>
        <v>1052.6007697087077</v>
      </c>
      <c r="DI10" s="175">
        <v>0.3976</v>
      </c>
      <c r="DJ10" s="117">
        <f t="shared" si="18"/>
        <v>0</v>
      </c>
      <c r="DK10" s="106">
        <f t="shared" si="19"/>
        <v>418.5140660361822</v>
      </c>
      <c r="DL10" s="175">
        <v>0.2232</v>
      </c>
      <c r="DM10" s="117">
        <f t="shared" si="20"/>
        <v>0</v>
      </c>
      <c r="DN10" s="106">
        <f t="shared" si="21"/>
        <v>234.94049179898357</v>
      </c>
      <c r="DO10" s="316"/>
      <c r="DP10" s="314"/>
      <c r="DQ10" s="179">
        <v>0.04049634403716596</v>
      </c>
      <c r="DR10" s="117">
        <f t="shared" si="22"/>
        <v>539.3765657210421</v>
      </c>
      <c r="DS10" s="117">
        <f t="shared" si="23"/>
        <v>214.45612253068634</v>
      </c>
      <c r="DT10" s="106">
        <f t="shared" si="24"/>
        <v>120.3888494689366</v>
      </c>
      <c r="DU10" s="106">
        <f t="shared" si="25"/>
        <v>1591.97733542975</v>
      </c>
      <c r="DV10" s="111"/>
      <c r="DW10" s="31">
        <v>0.07721732365145229</v>
      </c>
      <c r="DX10" s="117">
        <f t="shared" si="27"/>
        <v>0</v>
      </c>
      <c r="DY10" s="106">
        <f t="shared" si="28"/>
        <v>81.27901431036508</v>
      </c>
      <c r="DZ10" s="107">
        <f t="shared" si="29"/>
        <v>41.64921484529053</v>
      </c>
      <c r="EA10" s="31">
        <v>0.07721732365145229</v>
      </c>
      <c r="EB10" s="114">
        <f t="shared" si="30"/>
        <v>0</v>
      </c>
      <c r="EC10" s="118">
        <f t="shared" si="31"/>
        <v>81.27901431036508</v>
      </c>
      <c r="ED10" s="118">
        <f t="shared" si="32"/>
        <v>41.64921484529053</v>
      </c>
      <c r="EE10" s="9">
        <f t="shared" si="26"/>
        <v>122.92822915565561</v>
      </c>
    </row>
    <row r="11" spans="1:135" ht="11.25" customHeight="1">
      <c r="A11" s="72">
        <v>5</v>
      </c>
      <c r="B11" s="183" t="s">
        <v>202</v>
      </c>
      <c r="C11" s="212">
        <f>('観光input'!J108+'(作業台) 生産者価格へ変換'!J7)/1000</f>
        <v>0</v>
      </c>
      <c r="D11" s="171">
        <v>0.0154</v>
      </c>
      <c r="E11" s="171">
        <v>0.0239</v>
      </c>
      <c r="F11" s="171">
        <v>0.0128</v>
      </c>
      <c r="G11" s="171">
        <v>0.0147</v>
      </c>
      <c r="H11" s="171">
        <v>0.2206</v>
      </c>
      <c r="I11" s="171">
        <v>0.0653</v>
      </c>
      <c r="J11" s="171">
        <v>0.0015</v>
      </c>
      <c r="K11" s="171">
        <v>0.0039</v>
      </c>
      <c r="L11" s="171">
        <v>0.0002</v>
      </c>
      <c r="M11" s="171">
        <v>0.0136</v>
      </c>
      <c r="N11" s="171">
        <v>0.002</v>
      </c>
      <c r="O11" s="171">
        <v>0.0065</v>
      </c>
      <c r="P11" s="171">
        <v>0.1291</v>
      </c>
      <c r="Q11" s="171">
        <v>0.0025</v>
      </c>
      <c r="R11" s="171">
        <v>0.0162</v>
      </c>
      <c r="S11" s="68"/>
      <c r="T11" s="68"/>
      <c r="U11" s="68"/>
      <c r="V11" s="68"/>
      <c r="W11" s="68"/>
      <c r="X11" s="68"/>
      <c r="Y11" s="68"/>
      <c r="Z11" s="68"/>
      <c r="AA11" s="68"/>
      <c r="AB11" s="68"/>
      <c r="AC11" s="68"/>
      <c r="AD11" s="68"/>
      <c r="AE11" s="68"/>
      <c r="AF11" s="68"/>
      <c r="AG11" s="68"/>
      <c r="AH11" s="68"/>
      <c r="AI11" s="68"/>
      <c r="AJ11" s="68"/>
      <c r="AK11" s="68"/>
      <c r="AL11" s="68"/>
      <c r="AM11" s="117">
        <f t="shared" si="0"/>
        <v>18.546014685703657</v>
      </c>
      <c r="AN11" s="107">
        <f t="shared" si="1"/>
        <v>0</v>
      </c>
      <c r="AO11" s="107">
        <f t="shared" si="2"/>
        <v>66.63457860070461</v>
      </c>
      <c r="AP11" s="107">
        <f t="shared" si="3"/>
        <v>0</v>
      </c>
      <c r="AQ11" s="107">
        <f t="shared" si="4"/>
        <v>0</v>
      </c>
      <c r="AR11" s="107">
        <f t="shared" si="5"/>
        <v>17.631</v>
      </c>
      <c r="AS11" s="107">
        <f t="shared" si="6"/>
        <v>0</v>
      </c>
      <c r="AT11" s="107">
        <f t="shared" si="7"/>
        <v>16.252038942610792</v>
      </c>
      <c r="AU11" s="107">
        <f t="shared" si="8"/>
        <v>3E-05</v>
      </c>
      <c r="AV11" s="107">
        <f t="shared" si="9"/>
        <v>184.65238241201556</v>
      </c>
      <c r="AW11" s="107">
        <f t="shared" si="10"/>
        <v>0.001718</v>
      </c>
      <c r="AX11" s="107">
        <f t="shared" si="11"/>
        <v>0</v>
      </c>
      <c r="AY11" s="107">
        <f t="shared" si="12"/>
        <v>0</v>
      </c>
      <c r="AZ11" s="107">
        <f t="shared" si="13"/>
        <v>63.81601836686446</v>
      </c>
      <c r="BA11" s="107">
        <f t="shared" si="14"/>
        <v>0</v>
      </c>
      <c r="BB11" s="107"/>
      <c r="BC11" s="107"/>
      <c r="BD11" s="107"/>
      <c r="BE11" s="107"/>
      <c r="BF11" s="107"/>
      <c r="BG11" s="107"/>
      <c r="BH11" s="107"/>
      <c r="BI11" s="107"/>
      <c r="BJ11" s="107"/>
      <c r="BK11" s="107"/>
      <c r="BL11" s="107"/>
      <c r="BM11" s="107"/>
      <c r="BN11" s="107"/>
      <c r="BO11" s="107"/>
      <c r="BP11" s="107"/>
      <c r="BQ11" s="107"/>
      <c r="BR11" s="107"/>
      <c r="BS11" s="107"/>
      <c r="BT11" s="107"/>
      <c r="BU11" s="119"/>
      <c r="BV11" s="106">
        <f t="shared" si="15"/>
        <v>367.53378100789905</v>
      </c>
      <c r="BW11" s="172">
        <f>+'自給率input'!E10</f>
        <v>0.135</v>
      </c>
      <c r="BX11" s="106">
        <f t="shared" si="16"/>
        <v>49.617060436066375</v>
      </c>
      <c r="BY11" s="170">
        <v>0.000682</v>
      </c>
      <c r="BZ11" s="170">
        <v>0.001253</v>
      </c>
      <c r="CA11" s="170">
        <v>0.000732</v>
      </c>
      <c r="CB11" s="170">
        <v>0.000801</v>
      </c>
      <c r="CC11" s="170">
        <v>1.007974</v>
      </c>
      <c r="CD11" s="170">
        <v>0.002667</v>
      </c>
      <c r="CE11" s="170">
        <v>0.000432</v>
      </c>
      <c r="CF11" s="170">
        <v>0.000386</v>
      </c>
      <c r="CG11" s="170">
        <v>0.000205</v>
      </c>
      <c r="CH11" s="170">
        <v>0.0011445</v>
      </c>
      <c r="CI11" s="170">
        <v>0.000327</v>
      </c>
      <c r="CJ11" s="170">
        <v>0.000424</v>
      </c>
      <c r="CK11" s="170">
        <v>0.004847</v>
      </c>
      <c r="CL11" s="170">
        <v>0.000306</v>
      </c>
      <c r="CM11" s="170">
        <v>0.000967</v>
      </c>
      <c r="CN11" s="68"/>
      <c r="CO11" s="68"/>
      <c r="CP11" s="68"/>
      <c r="CQ11" s="68"/>
      <c r="CR11" s="68"/>
      <c r="CS11" s="68"/>
      <c r="CT11" s="68"/>
      <c r="CU11" s="68"/>
      <c r="CV11" s="68"/>
      <c r="CW11" s="68"/>
      <c r="CX11" s="68"/>
      <c r="CY11" s="68"/>
      <c r="CZ11" s="68"/>
      <c r="DA11" s="68"/>
      <c r="DB11" s="68"/>
      <c r="DC11" s="68"/>
      <c r="DD11" s="68"/>
      <c r="DE11" s="68"/>
      <c r="DF11" s="68"/>
      <c r="DG11" s="68"/>
      <c r="DH11" s="106">
        <f t="shared" si="17"/>
        <v>70.66005925167609</v>
      </c>
      <c r="DI11" s="175">
        <v>0.4895</v>
      </c>
      <c r="DJ11" s="117">
        <f t="shared" si="18"/>
        <v>0</v>
      </c>
      <c r="DK11" s="106">
        <f t="shared" si="19"/>
        <v>34.58809900369545</v>
      </c>
      <c r="DL11" s="175">
        <v>0.2336</v>
      </c>
      <c r="DM11" s="117">
        <f t="shared" si="20"/>
        <v>0</v>
      </c>
      <c r="DN11" s="106">
        <f t="shared" si="21"/>
        <v>16.506189841191535</v>
      </c>
      <c r="DO11" s="316"/>
      <c r="DP11" s="314"/>
      <c r="DQ11" s="179">
        <v>0.04703818996124005</v>
      </c>
      <c r="DR11" s="117">
        <f t="shared" si="22"/>
        <v>626.508341981263</v>
      </c>
      <c r="DS11" s="117">
        <f t="shared" si="23"/>
        <v>306.67583339982826</v>
      </c>
      <c r="DT11" s="106">
        <f t="shared" si="24"/>
        <v>146.35234868682303</v>
      </c>
      <c r="DU11" s="106">
        <f t="shared" si="25"/>
        <v>697.1684012329391</v>
      </c>
      <c r="DV11" s="111"/>
      <c r="DW11" s="31">
        <v>0.03573076923076923</v>
      </c>
      <c r="DX11" s="117">
        <f t="shared" si="27"/>
        <v>0</v>
      </c>
      <c r="DY11" s="106">
        <f t="shared" si="28"/>
        <v>2.524738270954119</v>
      </c>
      <c r="DZ11" s="107">
        <f t="shared" si="29"/>
        <v>22.38562498848436</v>
      </c>
      <c r="EA11" s="31">
        <v>0.03573076923076923</v>
      </c>
      <c r="EB11" s="114">
        <f t="shared" si="30"/>
        <v>0</v>
      </c>
      <c r="EC11" s="118">
        <f t="shared" si="31"/>
        <v>2.524738270954119</v>
      </c>
      <c r="ED11" s="118">
        <f t="shared" si="32"/>
        <v>22.38562498848436</v>
      </c>
      <c r="EE11" s="9">
        <f t="shared" si="26"/>
        <v>24.910363259438476</v>
      </c>
    </row>
    <row r="12" spans="1:135" ht="11.25" customHeight="1">
      <c r="A12" s="72">
        <v>6</v>
      </c>
      <c r="B12" s="183" t="s">
        <v>188</v>
      </c>
      <c r="C12" s="212">
        <f>('観光input'!J109+'(作業台) 生産者価格へ変換'!J8)/1000</f>
        <v>270</v>
      </c>
      <c r="D12" s="171">
        <v>0.0027</v>
      </c>
      <c r="E12" s="171">
        <v>0.0052</v>
      </c>
      <c r="F12" s="171">
        <v>0.0013</v>
      </c>
      <c r="G12" s="171">
        <v>0.006</v>
      </c>
      <c r="H12" s="171">
        <v>0.001</v>
      </c>
      <c r="I12" s="171">
        <v>0.0012</v>
      </c>
      <c r="J12" s="171">
        <v>0.0292</v>
      </c>
      <c r="K12" s="171">
        <v>0.0038</v>
      </c>
      <c r="L12" s="171">
        <v>0.0207</v>
      </c>
      <c r="M12" s="171">
        <v>0.004</v>
      </c>
      <c r="N12" s="171">
        <v>0.0044</v>
      </c>
      <c r="O12" s="171">
        <v>0.0073</v>
      </c>
      <c r="P12" s="171">
        <v>0.0017</v>
      </c>
      <c r="Q12" s="171">
        <v>0.0042</v>
      </c>
      <c r="R12" s="171">
        <v>0</v>
      </c>
      <c r="S12" s="68"/>
      <c r="T12" s="68"/>
      <c r="U12" s="68"/>
      <c r="V12" s="68"/>
      <c r="W12" s="68"/>
      <c r="X12" s="68"/>
      <c r="Y12" s="68"/>
      <c r="Z12" s="68"/>
      <c r="AA12" s="68"/>
      <c r="AB12" s="68"/>
      <c r="AC12" s="68"/>
      <c r="AD12" s="68"/>
      <c r="AE12" s="68"/>
      <c r="AF12" s="68"/>
      <c r="AG12" s="68"/>
      <c r="AH12" s="68"/>
      <c r="AI12" s="68"/>
      <c r="AJ12" s="68"/>
      <c r="AK12" s="68"/>
      <c r="AL12" s="68"/>
      <c r="AM12" s="117">
        <f t="shared" si="0"/>
        <v>3.251574003337654</v>
      </c>
      <c r="AN12" s="107">
        <f t="shared" si="1"/>
        <v>0</v>
      </c>
      <c r="AO12" s="107">
        <f t="shared" si="2"/>
        <v>6.767574389134062</v>
      </c>
      <c r="AP12" s="107">
        <f t="shared" si="3"/>
        <v>0</v>
      </c>
      <c r="AQ12" s="107">
        <f t="shared" si="4"/>
        <v>0</v>
      </c>
      <c r="AR12" s="107">
        <f t="shared" si="5"/>
        <v>0.32399999999999995</v>
      </c>
      <c r="AS12" s="107">
        <f t="shared" si="6"/>
        <v>0</v>
      </c>
      <c r="AT12" s="107">
        <f t="shared" si="7"/>
        <v>15.835319995364364</v>
      </c>
      <c r="AU12" s="107">
        <f t="shared" si="8"/>
        <v>0.0031049999999999997</v>
      </c>
      <c r="AV12" s="107">
        <f t="shared" si="9"/>
        <v>54.30952423882811</v>
      </c>
      <c r="AW12" s="107">
        <f t="shared" si="10"/>
        <v>0.0037796</v>
      </c>
      <c r="AX12" s="107">
        <f t="shared" si="11"/>
        <v>0</v>
      </c>
      <c r="AY12" s="107">
        <f t="shared" si="12"/>
        <v>0</v>
      </c>
      <c r="AZ12" s="107">
        <f t="shared" si="13"/>
        <v>107.21091085633229</v>
      </c>
      <c r="BA12" s="107">
        <f t="shared" si="14"/>
        <v>0</v>
      </c>
      <c r="BB12" s="107"/>
      <c r="BC12" s="107"/>
      <c r="BD12" s="107"/>
      <c r="BE12" s="107"/>
      <c r="BF12" s="107"/>
      <c r="BG12" s="107"/>
      <c r="BH12" s="107"/>
      <c r="BI12" s="107"/>
      <c r="BJ12" s="107"/>
      <c r="BK12" s="107"/>
      <c r="BL12" s="107"/>
      <c r="BM12" s="107"/>
      <c r="BN12" s="107"/>
      <c r="BO12" s="107"/>
      <c r="BP12" s="107"/>
      <c r="BQ12" s="107"/>
      <c r="BR12" s="107"/>
      <c r="BS12" s="107"/>
      <c r="BT12" s="107"/>
      <c r="BU12" s="119"/>
      <c r="BV12" s="106">
        <f t="shared" si="15"/>
        <v>187.7057880829965</v>
      </c>
      <c r="BW12" s="172">
        <f>+'自給率input'!E11</f>
        <v>1.1</v>
      </c>
      <c r="BX12" s="106">
        <f t="shared" si="16"/>
        <v>206.47636689129615</v>
      </c>
      <c r="BY12" s="170">
        <v>0.004133</v>
      </c>
      <c r="BZ12" s="170">
        <v>0.008719</v>
      </c>
      <c r="CA12" s="170">
        <v>0.003255</v>
      </c>
      <c r="CB12" s="170">
        <v>0.009301</v>
      </c>
      <c r="CC12" s="170">
        <v>0.003278</v>
      </c>
      <c r="CD12" s="170">
        <v>1.003064</v>
      </c>
      <c r="CE12" s="170">
        <v>0.032452</v>
      </c>
      <c r="CF12" s="170">
        <v>0.006327</v>
      </c>
      <c r="CG12" s="170">
        <v>0.022197</v>
      </c>
      <c r="CH12" s="170">
        <v>0.006929</v>
      </c>
      <c r="CI12" s="170">
        <v>0.006255</v>
      </c>
      <c r="CJ12" s="170">
        <v>0.008821</v>
      </c>
      <c r="CK12" s="170">
        <v>0.003597</v>
      </c>
      <c r="CL12" s="170">
        <v>0.007921</v>
      </c>
      <c r="CM12" s="170">
        <v>0.008347</v>
      </c>
      <c r="CN12" s="68"/>
      <c r="CO12" s="68"/>
      <c r="CP12" s="68"/>
      <c r="CQ12" s="68"/>
      <c r="CR12" s="68"/>
      <c r="CS12" s="68"/>
      <c r="CT12" s="68"/>
      <c r="CU12" s="68"/>
      <c r="CV12" s="68"/>
      <c r="CW12" s="68"/>
      <c r="CX12" s="68"/>
      <c r="CY12" s="68"/>
      <c r="CZ12" s="68"/>
      <c r="DA12" s="68"/>
      <c r="DB12" s="68"/>
      <c r="DC12" s="68"/>
      <c r="DD12" s="68"/>
      <c r="DE12" s="68"/>
      <c r="DF12" s="68"/>
      <c r="DG12" s="68"/>
      <c r="DH12" s="106">
        <f t="shared" si="17"/>
        <v>385.39178907994045</v>
      </c>
      <c r="DI12" s="175">
        <v>0.4698</v>
      </c>
      <c r="DJ12" s="117">
        <f t="shared" si="18"/>
        <v>126.846</v>
      </c>
      <c r="DK12" s="106">
        <f t="shared" si="19"/>
        <v>181.057062509756</v>
      </c>
      <c r="DL12" s="175">
        <v>0.3591</v>
      </c>
      <c r="DM12" s="117">
        <f t="shared" si="20"/>
        <v>96.957</v>
      </c>
      <c r="DN12" s="106">
        <f t="shared" si="21"/>
        <v>138.3941914586066</v>
      </c>
      <c r="DO12" s="316"/>
      <c r="DP12" s="314"/>
      <c r="DQ12" s="179">
        <v>0.011316387456488716</v>
      </c>
      <c r="DR12" s="117">
        <f t="shared" si="22"/>
        <v>150.72457397753578</v>
      </c>
      <c r="DS12" s="117">
        <f t="shared" si="23"/>
        <v>70.81040485464631</v>
      </c>
      <c r="DT12" s="106">
        <f t="shared" si="24"/>
        <v>54.1251945153331</v>
      </c>
      <c r="DU12" s="106">
        <f t="shared" si="25"/>
        <v>806.1163630574763</v>
      </c>
      <c r="DV12" s="111"/>
      <c r="DW12" s="141">
        <v>0.06042995511457595</v>
      </c>
      <c r="DX12" s="117">
        <f t="shared" si="27"/>
        <v>16.31608788093551</v>
      </c>
      <c r="DY12" s="106">
        <f t="shared" si="28"/>
        <v>23.289208515626925</v>
      </c>
      <c r="DZ12" s="107">
        <f t="shared" si="29"/>
        <v>9.10827924012607</v>
      </c>
      <c r="EA12" s="141">
        <v>0.06042995511457595</v>
      </c>
      <c r="EB12" s="114">
        <f t="shared" si="30"/>
        <v>16.31608788093551</v>
      </c>
      <c r="EC12" s="118">
        <f t="shared" si="31"/>
        <v>23.289208515626925</v>
      </c>
      <c r="ED12" s="118">
        <f t="shared" si="32"/>
        <v>9.10827924012607</v>
      </c>
      <c r="EE12" s="9">
        <f t="shared" si="26"/>
        <v>48.7135756366885</v>
      </c>
    </row>
    <row r="13" spans="1:135" ht="11.25" customHeight="1">
      <c r="A13" s="72">
        <v>7</v>
      </c>
      <c r="B13" s="183" t="s">
        <v>195</v>
      </c>
      <c r="C13" s="212">
        <f>('観光input'!J110+'(作業台) 生産者価格へ変換'!J9)/1000</f>
        <v>0</v>
      </c>
      <c r="D13" s="171">
        <v>0.0036</v>
      </c>
      <c r="E13" s="171">
        <v>0.0174</v>
      </c>
      <c r="F13" s="171">
        <v>0.0131</v>
      </c>
      <c r="G13" s="171">
        <v>0.0446</v>
      </c>
      <c r="H13" s="171">
        <v>0.0331</v>
      </c>
      <c r="I13" s="171">
        <v>0.0083</v>
      </c>
      <c r="J13" s="171">
        <v>0.054</v>
      </c>
      <c r="K13" s="171">
        <v>0.0164</v>
      </c>
      <c r="L13" s="171">
        <v>0.0031</v>
      </c>
      <c r="M13" s="171">
        <v>0.0085</v>
      </c>
      <c r="N13" s="171">
        <v>0.0103</v>
      </c>
      <c r="O13" s="171">
        <v>0.0259</v>
      </c>
      <c r="P13" s="171">
        <v>0.0076</v>
      </c>
      <c r="Q13" s="171">
        <v>0.0558</v>
      </c>
      <c r="R13" s="171">
        <v>0.104</v>
      </c>
      <c r="S13" s="68"/>
      <c r="T13" s="68"/>
      <c r="U13" s="68"/>
      <c r="V13" s="68"/>
      <c r="W13" s="68"/>
      <c r="X13" s="68"/>
      <c r="Y13" s="68"/>
      <c r="Z13" s="68"/>
      <c r="AA13" s="68"/>
      <c r="AB13" s="68"/>
      <c r="AC13" s="68"/>
      <c r="AD13" s="68"/>
      <c r="AE13" s="68"/>
      <c r="AF13" s="68"/>
      <c r="AG13" s="68"/>
      <c r="AH13" s="68"/>
      <c r="AI13" s="68"/>
      <c r="AJ13" s="68"/>
      <c r="AK13" s="68"/>
      <c r="AL13" s="68"/>
      <c r="AM13" s="117">
        <f t="shared" si="0"/>
        <v>4.3354320044502055</v>
      </c>
      <c r="AN13" s="107">
        <f t="shared" si="1"/>
        <v>0</v>
      </c>
      <c r="AO13" s="107">
        <f t="shared" si="2"/>
        <v>68.19632653665863</v>
      </c>
      <c r="AP13" s="107">
        <f t="shared" si="3"/>
        <v>0</v>
      </c>
      <c r="AQ13" s="107">
        <f t="shared" si="4"/>
        <v>0</v>
      </c>
      <c r="AR13" s="107">
        <f t="shared" si="5"/>
        <v>2.241</v>
      </c>
      <c r="AS13" s="107">
        <f t="shared" si="6"/>
        <v>0</v>
      </c>
      <c r="AT13" s="107">
        <f t="shared" si="7"/>
        <v>68.34190734841462</v>
      </c>
      <c r="AU13" s="107">
        <f t="shared" si="8"/>
        <v>0.00046499999999999997</v>
      </c>
      <c r="AV13" s="107">
        <f t="shared" si="9"/>
        <v>115.40773900750975</v>
      </c>
      <c r="AW13" s="107">
        <f t="shared" si="10"/>
        <v>0.0088477</v>
      </c>
      <c r="AX13" s="107">
        <f t="shared" si="11"/>
        <v>0</v>
      </c>
      <c r="AY13" s="107">
        <f t="shared" si="12"/>
        <v>0</v>
      </c>
      <c r="AZ13" s="107">
        <f t="shared" si="13"/>
        <v>1424.373529948415</v>
      </c>
      <c r="BA13" s="107">
        <f t="shared" si="14"/>
        <v>0</v>
      </c>
      <c r="BB13" s="107"/>
      <c r="BC13" s="107"/>
      <c r="BD13" s="107"/>
      <c r="BE13" s="107"/>
      <c r="BF13" s="107"/>
      <c r="BG13" s="107"/>
      <c r="BH13" s="107"/>
      <c r="BI13" s="107"/>
      <c r="BJ13" s="107"/>
      <c r="BK13" s="107"/>
      <c r="BL13" s="107"/>
      <c r="BM13" s="107"/>
      <c r="BN13" s="107"/>
      <c r="BO13" s="107"/>
      <c r="BP13" s="107"/>
      <c r="BQ13" s="107"/>
      <c r="BR13" s="107"/>
      <c r="BS13" s="107"/>
      <c r="BT13" s="107"/>
      <c r="BU13" s="119"/>
      <c r="BV13" s="106">
        <f t="shared" si="15"/>
        <v>1682.905247545448</v>
      </c>
      <c r="BW13" s="172">
        <f>+'自給率input'!E12</f>
        <v>1.086</v>
      </c>
      <c r="BX13" s="106">
        <f t="shared" si="16"/>
        <v>1827.6350988343565</v>
      </c>
      <c r="BY13" s="170">
        <v>0.006441</v>
      </c>
      <c r="BZ13" s="170">
        <v>0.023425</v>
      </c>
      <c r="CA13" s="170">
        <v>0.017709</v>
      </c>
      <c r="CB13" s="170">
        <v>0.052209</v>
      </c>
      <c r="CC13" s="170">
        <v>0.038636</v>
      </c>
      <c r="CD13" s="170">
        <v>0.01336</v>
      </c>
      <c r="CE13" s="170">
        <v>1.059832</v>
      </c>
      <c r="CF13" s="170">
        <v>0.019608</v>
      </c>
      <c r="CG13" s="170">
        <v>0.005136</v>
      </c>
      <c r="CH13" s="170">
        <v>0.0142</v>
      </c>
      <c r="CI13" s="170">
        <v>0.015537</v>
      </c>
      <c r="CJ13" s="170">
        <v>0.029199</v>
      </c>
      <c r="CK13" s="170">
        <v>0.01062</v>
      </c>
      <c r="CL13" s="170">
        <v>0.061989</v>
      </c>
      <c r="CM13" s="170">
        <v>0.117013</v>
      </c>
      <c r="CN13" s="68"/>
      <c r="CO13" s="68"/>
      <c r="CP13" s="68"/>
      <c r="CQ13" s="68"/>
      <c r="CR13" s="68"/>
      <c r="CS13" s="68"/>
      <c r="CT13" s="68"/>
      <c r="CU13" s="68"/>
      <c r="CV13" s="68"/>
      <c r="CW13" s="68"/>
      <c r="CX13" s="68"/>
      <c r="CY13" s="68"/>
      <c r="CZ13" s="68"/>
      <c r="DA13" s="68"/>
      <c r="DB13" s="68"/>
      <c r="DC13" s="68"/>
      <c r="DD13" s="68"/>
      <c r="DE13" s="68"/>
      <c r="DF13" s="68"/>
      <c r="DG13" s="68"/>
      <c r="DH13" s="106">
        <f t="shared" si="17"/>
        <v>2186.5245795230844</v>
      </c>
      <c r="DI13" s="175">
        <v>0.6097</v>
      </c>
      <c r="DJ13" s="117">
        <f t="shared" si="18"/>
        <v>0</v>
      </c>
      <c r="DK13" s="106">
        <f t="shared" si="19"/>
        <v>1333.1240361352245</v>
      </c>
      <c r="DL13" s="175">
        <v>0.1623</v>
      </c>
      <c r="DM13" s="117">
        <f t="shared" si="20"/>
        <v>0</v>
      </c>
      <c r="DN13" s="106">
        <f t="shared" si="21"/>
        <v>354.8729392565966</v>
      </c>
      <c r="DO13" s="316"/>
      <c r="DP13" s="314"/>
      <c r="DQ13" s="179">
        <v>0.054163467387824335</v>
      </c>
      <c r="DR13" s="117">
        <f t="shared" si="22"/>
        <v>721.410925400486</v>
      </c>
      <c r="DS13" s="117">
        <f t="shared" si="23"/>
        <v>439.8442412166763</v>
      </c>
      <c r="DT13" s="106">
        <f t="shared" si="24"/>
        <v>117.08499319249889</v>
      </c>
      <c r="DU13" s="106">
        <f t="shared" si="25"/>
        <v>2907.9355049235705</v>
      </c>
      <c r="DV13" s="111"/>
      <c r="DW13" s="141">
        <v>0.023796477495107632</v>
      </c>
      <c r="DX13" s="117">
        <f t="shared" si="27"/>
        <v>0</v>
      </c>
      <c r="DY13" s="106">
        <f t="shared" si="28"/>
        <v>52.031582949120754</v>
      </c>
      <c r="DZ13" s="107">
        <f t="shared" si="29"/>
        <v>17.167038851017438</v>
      </c>
      <c r="EA13" s="141">
        <v>0.023796477495107632</v>
      </c>
      <c r="EB13" s="114">
        <f t="shared" si="30"/>
        <v>0</v>
      </c>
      <c r="EC13" s="118">
        <f t="shared" si="31"/>
        <v>52.031582949120754</v>
      </c>
      <c r="ED13" s="118">
        <f t="shared" si="32"/>
        <v>17.167038851017438</v>
      </c>
      <c r="EE13" s="9">
        <f t="shared" si="26"/>
        <v>69.1986218001382</v>
      </c>
    </row>
    <row r="14" spans="1:135" ht="11.25" customHeight="1">
      <c r="A14" s="72">
        <v>8</v>
      </c>
      <c r="B14" s="183" t="s">
        <v>189</v>
      </c>
      <c r="C14" s="212">
        <f>('観光input'!J111+'(作業台) 生産者価格へ変換'!J10)/1000</f>
        <v>4167.189472464306</v>
      </c>
      <c r="D14" s="171">
        <v>0.0384</v>
      </c>
      <c r="E14" s="171">
        <v>0.0149</v>
      </c>
      <c r="F14" s="171">
        <v>0.0772</v>
      </c>
      <c r="G14" s="171">
        <v>0.0502</v>
      </c>
      <c r="H14" s="171">
        <v>0.046</v>
      </c>
      <c r="I14" s="171">
        <v>0.0641</v>
      </c>
      <c r="J14" s="171">
        <v>0.0107</v>
      </c>
      <c r="K14" s="171">
        <v>0.0127</v>
      </c>
      <c r="L14" s="171">
        <v>0.0019</v>
      </c>
      <c r="M14" s="171">
        <v>0.05</v>
      </c>
      <c r="N14" s="171">
        <v>0.0052</v>
      </c>
      <c r="O14" s="171">
        <v>0.0234</v>
      </c>
      <c r="P14" s="171">
        <v>0.0401</v>
      </c>
      <c r="Q14" s="171">
        <v>0.0604</v>
      </c>
      <c r="R14" s="171">
        <v>0.0218</v>
      </c>
      <c r="S14" s="68"/>
      <c r="T14" s="68"/>
      <c r="U14" s="68"/>
      <c r="V14" s="68"/>
      <c r="W14" s="68"/>
      <c r="X14" s="68"/>
      <c r="Y14" s="68"/>
      <c r="Z14" s="68"/>
      <c r="AA14" s="68"/>
      <c r="AB14" s="68"/>
      <c r="AC14" s="68"/>
      <c r="AD14" s="68"/>
      <c r="AE14" s="68"/>
      <c r="AF14" s="68"/>
      <c r="AG14" s="68"/>
      <c r="AH14" s="68"/>
      <c r="AI14" s="68"/>
      <c r="AJ14" s="68"/>
      <c r="AK14" s="68"/>
      <c r="AL14" s="68"/>
      <c r="AM14" s="117">
        <f t="shared" si="0"/>
        <v>46.24460804746885</v>
      </c>
      <c r="AN14" s="107">
        <f t="shared" si="1"/>
        <v>0</v>
      </c>
      <c r="AO14" s="107">
        <f t="shared" si="2"/>
        <v>401.8898021854997</v>
      </c>
      <c r="AP14" s="107">
        <f t="shared" si="3"/>
        <v>0</v>
      </c>
      <c r="AQ14" s="107">
        <f t="shared" si="4"/>
        <v>0</v>
      </c>
      <c r="AR14" s="107">
        <f t="shared" si="5"/>
        <v>17.307000000000002</v>
      </c>
      <c r="AS14" s="107">
        <f t="shared" si="6"/>
        <v>0</v>
      </c>
      <c r="AT14" s="107">
        <f t="shared" si="7"/>
        <v>52.92330630029669</v>
      </c>
      <c r="AU14" s="107">
        <f t="shared" si="8"/>
        <v>0.000285</v>
      </c>
      <c r="AV14" s="107">
        <f t="shared" si="9"/>
        <v>678.8690529853515</v>
      </c>
      <c r="AW14" s="107">
        <f t="shared" si="10"/>
        <v>0.0044668</v>
      </c>
      <c r="AX14" s="107">
        <f t="shared" si="11"/>
        <v>0</v>
      </c>
      <c r="AY14" s="107">
        <f t="shared" si="12"/>
        <v>0</v>
      </c>
      <c r="AZ14" s="107">
        <f t="shared" si="13"/>
        <v>1541.7950037434455</v>
      </c>
      <c r="BA14" s="107">
        <f t="shared" si="14"/>
        <v>0</v>
      </c>
      <c r="BB14" s="107"/>
      <c r="BC14" s="107"/>
      <c r="BD14" s="107"/>
      <c r="BE14" s="107"/>
      <c r="BF14" s="107"/>
      <c r="BG14" s="107"/>
      <c r="BH14" s="107"/>
      <c r="BI14" s="107"/>
      <c r="BJ14" s="107"/>
      <c r="BK14" s="107"/>
      <c r="BL14" s="107"/>
      <c r="BM14" s="107"/>
      <c r="BN14" s="107"/>
      <c r="BO14" s="107"/>
      <c r="BP14" s="107"/>
      <c r="BQ14" s="107"/>
      <c r="BR14" s="107"/>
      <c r="BS14" s="107"/>
      <c r="BT14" s="107"/>
      <c r="BU14" s="119"/>
      <c r="BV14" s="106">
        <f t="shared" si="15"/>
        <v>2739.033525062062</v>
      </c>
      <c r="BW14" s="172">
        <f>+'自給率input'!E13</f>
        <v>0.7779999999999999</v>
      </c>
      <c r="BX14" s="106">
        <f t="shared" si="16"/>
        <v>2130.968082498284</v>
      </c>
      <c r="BY14" s="170">
        <v>0.030662</v>
      </c>
      <c r="BZ14" s="170">
        <v>0.022422</v>
      </c>
      <c r="CA14" s="170">
        <v>0.061254</v>
      </c>
      <c r="CB14" s="170">
        <v>0.040965</v>
      </c>
      <c r="CC14" s="170">
        <v>0.035336</v>
      </c>
      <c r="CD14" s="170">
        <v>0.049407</v>
      </c>
      <c r="CE14" s="170">
        <v>0.013007</v>
      </c>
      <c r="CF14" s="170">
        <v>1.012285</v>
      </c>
      <c r="CG14" s="170">
        <v>0.003864</v>
      </c>
      <c r="CH14" s="170">
        <v>0.042427</v>
      </c>
      <c r="CI14" s="170">
        <v>0.008929</v>
      </c>
      <c r="CJ14" s="170">
        <v>0.019254</v>
      </c>
      <c r="CK14" s="170">
        <v>0.030628</v>
      </c>
      <c r="CL14" s="170">
        <v>0.047104</v>
      </c>
      <c r="CM14" s="170">
        <v>0.024454</v>
      </c>
      <c r="CN14" s="68"/>
      <c r="CO14" s="68"/>
      <c r="CP14" s="68"/>
      <c r="CQ14" s="68"/>
      <c r="CR14" s="68"/>
      <c r="CS14" s="68"/>
      <c r="CT14" s="68"/>
      <c r="CU14" s="68"/>
      <c r="CV14" s="68"/>
      <c r="CW14" s="68"/>
      <c r="CX14" s="68"/>
      <c r="CY14" s="68"/>
      <c r="CZ14" s="68"/>
      <c r="DA14" s="68"/>
      <c r="DB14" s="68"/>
      <c r="DC14" s="68"/>
      <c r="DD14" s="68"/>
      <c r="DE14" s="68"/>
      <c r="DF14" s="68"/>
      <c r="DG14" s="68"/>
      <c r="DH14" s="106">
        <f t="shared" si="17"/>
        <v>2552.4027647978373</v>
      </c>
      <c r="DI14" s="175">
        <v>0.7162</v>
      </c>
      <c r="DJ14" s="117">
        <f t="shared" si="18"/>
        <v>2984.5411001789357</v>
      </c>
      <c r="DK14" s="106">
        <f t="shared" si="19"/>
        <v>1828.0308601482109</v>
      </c>
      <c r="DL14" s="175">
        <v>0.4345</v>
      </c>
      <c r="DM14" s="117">
        <f t="shared" si="20"/>
        <v>1810.643825785741</v>
      </c>
      <c r="DN14" s="106">
        <f t="shared" si="21"/>
        <v>1109.0190013046604</v>
      </c>
      <c r="DO14" s="316"/>
      <c r="DP14" s="314"/>
      <c r="DQ14" s="179">
        <v>0.1815655302961152</v>
      </c>
      <c r="DR14" s="117">
        <f t="shared" si="22"/>
        <v>2418.2971207119363</v>
      </c>
      <c r="DS14" s="117">
        <f t="shared" si="23"/>
        <v>1731.9843978538886</v>
      </c>
      <c r="DT14" s="106">
        <f t="shared" si="24"/>
        <v>1050.7500989493362</v>
      </c>
      <c r="DU14" s="106">
        <f t="shared" si="25"/>
        <v>9137.88935797408</v>
      </c>
      <c r="DV14" s="111"/>
      <c r="DW14" s="141">
        <v>0.1257624090851091</v>
      </c>
      <c r="DX14" s="117">
        <f t="shared" si="27"/>
        <v>524.0757871712161</v>
      </c>
      <c r="DY14" s="106">
        <f t="shared" si="28"/>
        <v>320.99632065646915</v>
      </c>
      <c r="DZ14" s="107">
        <f t="shared" si="29"/>
        <v>304.130871784316</v>
      </c>
      <c r="EA14" s="141">
        <v>0.1257624090851091</v>
      </c>
      <c r="EB14" s="114">
        <f t="shared" si="30"/>
        <v>524.0757871712161</v>
      </c>
      <c r="EC14" s="118">
        <f t="shared" si="31"/>
        <v>320.99632065646915</v>
      </c>
      <c r="ED14" s="118">
        <f t="shared" si="32"/>
        <v>304.130871784316</v>
      </c>
      <c r="EE14" s="9">
        <f t="shared" si="26"/>
        <v>1149.2029796120014</v>
      </c>
    </row>
    <row r="15" spans="1:135" ht="11.25" customHeight="1">
      <c r="A15" s="72">
        <v>9</v>
      </c>
      <c r="B15" s="183" t="s">
        <v>196</v>
      </c>
      <c r="C15" s="212">
        <f>('観光input'!J112+'(作業台) 生産者価格へ変換'!J11)/1000</f>
        <v>0.15</v>
      </c>
      <c r="D15" s="171">
        <v>0.0282</v>
      </c>
      <c r="E15" s="171">
        <v>0.0477</v>
      </c>
      <c r="F15" s="171">
        <v>0.0111</v>
      </c>
      <c r="G15" s="171">
        <v>0.0263</v>
      </c>
      <c r="H15" s="171">
        <v>0.0087</v>
      </c>
      <c r="I15" s="171">
        <v>0.0208</v>
      </c>
      <c r="J15" s="171">
        <v>0.0286</v>
      </c>
      <c r="K15" s="171">
        <v>0.0709</v>
      </c>
      <c r="L15" s="171">
        <v>0.0558</v>
      </c>
      <c r="M15" s="171">
        <v>0.0595</v>
      </c>
      <c r="N15" s="171">
        <v>0.0304</v>
      </c>
      <c r="O15" s="171">
        <v>0.0107</v>
      </c>
      <c r="P15" s="171">
        <v>0.0523</v>
      </c>
      <c r="Q15" s="171">
        <v>0.0516</v>
      </c>
      <c r="R15" s="171">
        <v>0.1326</v>
      </c>
      <c r="S15" s="68"/>
      <c r="T15" s="68"/>
      <c r="U15" s="68"/>
      <c r="V15" s="68"/>
      <c r="W15" s="68"/>
      <c r="X15" s="68"/>
      <c r="Y15" s="68"/>
      <c r="Z15" s="68"/>
      <c r="AA15" s="68"/>
      <c r="AB15" s="68"/>
      <c r="AC15" s="68"/>
      <c r="AD15" s="68"/>
      <c r="AE15" s="68"/>
      <c r="AF15" s="68"/>
      <c r="AG15" s="68"/>
      <c r="AH15" s="68"/>
      <c r="AI15" s="68"/>
      <c r="AJ15" s="68"/>
      <c r="AK15" s="68"/>
      <c r="AL15" s="68"/>
      <c r="AM15" s="117">
        <f t="shared" si="0"/>
        <v>33.96088403485994</v>
      </c>
      <c r="AN15" s="107">
        <f t="shared" si="1"/>
        <v>0</v>
      </c>
      <c r="AO15" s="107">
        <f t="shared" si="2"/>
        <v>57.784673630298535</v>
      </c>
      <c r="AP15" s="107">
        <f t="shared" si="3"/>
        <v>0</v>
      </c>
      <c r="AQ15" s="107">
        <f t="shared" si="4"/>
        <v>0</v>
      </c>
      <c r="AR15" s="107">
        <f t="shared" si="5"/>
        <v>5.616</v>
      </c>
      <c r="AS15" s="107">
        <f t="shared" si="6"/>
        <v>0</v>
      </c>
      <c r="AT15" s="107">
        <f t="shared" si="7"/>
        <v>295.45373359771935</v>
      </c>
      <c r="AU15" s="107">
        <f t="shared" si="8"/>
        <v>0.00837</v>
      </c>
      <c r="AV15" s="107">
        <f t="shared" si="9"/>
        <v>807.8541730525682</v>
      </c>
      <c r="AW15" s="107">
        <f t="shared" si="10"/>
        <v>0.0261136</v>
      </c>
      <c r="AX15" s="107">
        <f t="shared" si="11"/>
        <v>0</v>
      </c>
      <c r="AY15" s="107">
        <f t="shared" si="12"/>
        <v>0</v>
      </c>
      <c r="AZ15" s="107">
        <f t="shared" si="13"/>
        <v>1317.1626190920827</v>
      </c>
      <c r="BA15" s="107">
        <f t="shared" si="14"/>
        <v>0</v>
      </c>
      <c r="BB15" s="107"/>
      <c r="BC15" s="107"/>
      <c r="BD15" s="107"/>
      <c r="BE15" s="107"/>
      <c r="BF15" s="107"/>
      <c r="BG15" s="107"/>
      <c r="BH15" s="107"/>
      <c r="BI15" s="107"/>
      <c r="BJ15" s="107"/>
      <c r="BK15" s="107"/>
      <c r="BL15" s="107"/>
      <c r="BM15" s="107"/>
      <c r="BN15" s="107"/>
      <c r="BO15" s="107"/>
      <c r="BP15" s="107"/>
      <c r="BQ15" s="107"/>
      <c r="BR15" s="107"/>
      <c r="BS15" s="107"/>
      <c r="BT15" s="107"/>
      <c r="BU15" s="119"/>
      <c r="BV15" s="106">
        <f t="shared" si="15"/>
        <v>2517.866567007529</v>
      </c>
      <c r="BW15" s="172">
        <f>+'自給率input'!E14</f>
        <v>1.0170000000000001</v>
      </c>
      <c r="BX15" s="106">
        <f t="shared" si="16"/>
        <v>2560.670298646657</v>
      </c>
      <c r="BY15" s="170">
        <v>0.034614</v>
      </c>
      <c r="BZ15" s="170">
        <v>0.068212</v>
      </c>
      <c r="CA15" s="170">
        <v>0.023973</v>
      </c>
      <c r="CB15" s="170">
        <v>0.038026</v>
      </c>
      <c r="CC15" s="170">
        <v>0.015765</v>
      </c>
      <c r="CD15" s="170">
        <v>0.032177</v>
      </c>
      <c r="CE15" s="170">
        <v>0.038662</v>
      </c>
      <c r="CF15" s="170">
        <v>0.075819</v>
      </c>
      <c r="CG15" s="170">
        <v>1.058048</v>
      </c>
      <c r="CH15" s="170">
        <v>0.07374</v>
      </c>
      <c r="CI15" s="170">
        <v>0.038546</v>
      </c>
      <c r="CJ15" s="170">
        <v>0.016338</v>
      </c>
      <c r="CK15" s="170">
        <v>0.057827</v>
      </c>
      <c r="CL15" s="170">
        <v>0.060875</v>
      </c>
      <c r="CM15" s="170">
        <v>0.143283</v>
      </c>
      <c r="CN15" s="68"/>
      <c r="CO15" s="68"/>
      <c r="CP15" s="68"/>
      <c r="CQ15" s="68"/>
      <c r="CR15" s="68"/>
      <c r="CS15" s="68"/>
      <c r="CT15" s="68"/>
      <c r="CU15" s="68"/>
      <c r="CV15" s="68"/>
      <c r="CW15" s="68"/>
      <c r="CX15" s="68"/>
      <c r="CY15" s="68"/>
      <c r="CZ15" s="68"/>
      <c r="DA15" s="68"/>
      <c r="DB15" s="68"/>
      <c r="DC15" s="68"/>
      <c r="DD15" s="68"/>
      <c r="DE15" s="68"/>
      <c r="DF15" s="68"/>
      <c r="DG15" s="68"/>
      <c r="DH15" s="106">
        <f t="shared" si="17"/>
        <v>3421.089699021753</v>
      </c>
      <c r="DI15" s="175">
        <v>0.8366</v>
      </c>
      <c r="DJ15" s="117">
        <f t="shared" si="18"/>
        <v>0.12549</v>
      </c>
      <c r="DK15" s="106">
        <f t="shared" si="19"/>
        <v>2862.0836422015986</v>
      </c>
      <c r="DL15" s="175">
        <v>0.0968</v>
      </c>
      <c r="DM15" s="117">
        <f t="shared" si="20"/>
        <v>0.014519999999999998</v>
      </c>
      <c r="DN15" s="106">
        <f t="shared" si="21"/>
        <v>331.1614828653057</v>
      </c>
      <c r="DO15" s="316"/>
      <c r="DP15" s="314"/>
      <c r="DQ15" s="179">
        <v>0.32300534449356616</v>
      </c>
      <c r="DR15" s="117">
        <f t="shared" si="22"/>
        <v>4302.154121927355</v>
      </c>
      <c r="DS15" s="117">
        <f t="shared" si="23"/>
        <v>3599.182138404425</v>
      </c>
      <c r="DT15" s="106">
        <f t="shared" si="24"/>
        <v>416.44851900256793</v>
      </c>
      <c r="DU15" s="106">
        <f t="shared" si="25"/>
        <v>7723.393820949108</v>
      </c>
      <c r="DV15" s="111"/>
      <c r="DW15" s="141">
        <v>0.025841879996769766</v>
      </c>
      <c r="DX15" s="117">
        <f t="shared" si="27"/>
        <v>0.003876281999515465</v>
      </c>
      <c r="DY15" s="106">
        <f t="shared" si="28"/>
        <v>88.40738946030534</v>
      </c>
      <c r="DZ15" s="107">
        <f t="shared" si="29"/>
        <v>111.1757505464551</v>
      </c>
      <c r="EA15" s="141">
        <v>0.025841879996769766</v>
      </c>
      <c r="EB15" s="114">
        <f t="shared" si="30"/>
        <v>0.003876281999515465</v>
      </c>
      <c r="EC15" s="118">
        <f t="shared" si="31"/>
        <v>88.40738946030534</v>
      </c>
      <c r="ED15" s="118">
        <f t="shared" si="32"/>
        <v>111.1757505464551</v>
      </c>
      <c r="EE15" s="9">
        <f t="shared" si="26"/>
        <v>199.58701628875997</v>
      </c>
    </row>
    <row r="16" spans="1:135" ht="11.25" customHeight="1">
      <c r="A16" s="72">
        <v>10</v>
      </c>
      <c r="B16" s="183" t="s">
        <v>197</v>
      </c>
      <c r="C16" s="212">
        <f>('観光input'!J113+'(作業台) 生産者価格へ変換'!J12)/1000</f>
        <v>13577.381059707028</v>
      </c>
      <c r="D16" s="171">
        <v>0.0356</v>
      </c>
      <c r="E16" s="171">
        <v>0.357</v>
      </c>
      <c r="F16" s="171">
        <v>0.0345</v>
      </c>
      <c r="G16" s="171">
        <v>0.0507</v>
      </c>
      <c r="H16" s="171">
        <v>0.0121</v>
      </c>
      <c r="I16" s="171">
        <v>0.0497</v>
      </c>
      <c r="J16" s="171">
        <v>0.0238</v>
      </c>
      <c r="K16" s="171">
        <v>0.0412</v>
      </c>
      <c r="L16" s="171">
        <v>0.0073</v>
      </c>
      <c r="M16" s="171">
        <v>0.0934</v>
      </c>
      <c r="N16" s="171">
        <v>0.0435</v>
      </c>
      <c r="O16" s="171">
        <v>0.0175</v>
      </c>
      <c r="P16" s="171">
        <v>0.0151</v>
      </c>
      <c r="Q16" s="171">
        <v>0.0362</v>
      </c>
      <c r="R16" s="171">
        <v>0.065</v>
      </c>
      <c r="S16" s="68"/>
      <c r="T16" s="68"/>
      <c r="U16" s="68"/>
      <c r="V16" s="68"/>
      <c r="W16" s="68"/>
      <c r="X16" s="68"/>
      <c r="Y16" s="68"/>
      <c r="Z16" s="68"/>
      <c r="AA16" s="68"/>
      <c r="AB16" s="68"/>
      <c r="AC16" s="68"/>
      <c r="AD16" s="68"/>
      <c r="AE16" s="68"/>
      <c r="AF16" s="68"/>
      <c r="AG16" s="68"/>
      <c r="AH16" s="68"/>
      <c r="AI16" s="68"/>
      <c r="AJ16" s="68"/>
      <c r="AK16" s="68"/>
      <c r="AL16" s="68"/>
      <c r="AM16" s="117">
        <f t="shared" si="0"/>
        <v>42.87260537734092</v>
      </c>
      <c r="AN16" s="107">
        <f t="shared" si="1"/>
        <v>0</v>
      </c>
      <c r="AO16" s="107">
        <f t="shared" si="2"/>
        <v>179.60101263471165</v>
      </c>
      <c r="AP16" s="107">
        <f t="shared" si="3"/>
        <v>0</v>
      </c>
      <c r="AQ16" s="107">
        <f t="shared" si="4"/>
        <v>0</v>
      </c>
      <c r="AR16" s="107">
        <f t="shared" si="5"/>
        <v>13.419</v>
      </c>
      <c r="AS16" s="107">
        <f t="shared" si="6"/>
        <v>0</v>
      </c>
      <c r="AT16" s="107">
        <f t="shared" si="7"/>
        <v>171.6882062655294</v>
      </c>
      <c r="AU16" s="107">
        <f t="shared" si="8"/>
        <v>0.001095</v>
      </c>
      <c r="AV16" s="107">
        <f t="shared" si="9"/>
        <v>1268.1273909766364</v>
      </c>
      <c r="AW16" s="107">
        <f t="shared" si="10"/>
        <v>0.0373665</v>
      </c>
      <c r="AX16" s="107">
        <f t="shared" si="11"/>
        <v>0</v>
      </c>
      <c r="AY16" s="107">
        <f t="shared" si="12"/>
        <v>0</v>
      </c>
      <c r="AZ16" s="107">
        <f t="shared" si="13"/>
        <v>924.0559459521975</v>
      </c>
      <c r="BA16" s="107">
        <f t="shared" si="14"/>
        <v>0</v>
      </c>
      <c r="BB16" s="107"/>
      <c r="BC16" s="107"/>
      <c r="BD16" s="107"/>
      <c r="BE16" s="107"/>
      <c r="BF16" s="107"/>
      <c r="BG16" s="107"/>
      <c r="BH16" s="107"/>
      <c r="BI16" s="107"/>
      <c r="BJ16" s="107"/>
      <c r="BK16" s="107"/>
      <c r="BL16" s="107"/>
      <c r="BM16" s="107"/>
      <c r="BN16" s="107"/>
      <c r="BO16" s="107"/>
      <c r="BP16" s="107"/>
      <c r="BQ16" s="107"/>
      <c r="BR16" s="107"/>
      <c r="BS16" s="107"/>
      <c r="BT16" s="107"/>
      <c r="BU16" s="119"/>
      <c r="BV16" s="106">
        <f t="shared" si="15"/>
        <v>2599.802622706416</v>
      </c>
      <c r="BW16" s="172">
        <f>+'自給率input'!E15</f>
        <v>0.7919999999999999</v>
      </c>
      <c r="BX16" s="106">
        <f t="shared" si="16"/>
        <v>2059.043677183481</v>
      </c>
      <c r="BY16" s="170">
        <v>0.030575</v>
      </c>
      <c r="BZ16" s="170">
        <v>0.267861</v>
      </c>
      <c r="CA16" s="170">
        <v>0.033713</v>
      </c>
      <c r="CB16" s="170">
        <v>0.049357</v>
      </c>
      <c r="CC16" s="170">
        <v>0.013513</v>
      </c>
      <c r="CD16" s="170">
        <v>0.043738</v>
      </c>
      <c r="CE16" s="170">
        <v>0.033143</v>
      </c>
      <c r="CF16" s="170">
        <v>0.033566</v>
      </c>
      <c r="CG16" s="170">
        <v>0.007858</v>
      </c>
      <c r="CH16" s="170">
        <v>1.074945</v>
      </c>
      <c r="CI16" s="170">
        <v>0.036151</v>
      </c>
      <c r="CJ16" s="170">
        <v>0.016277</v>
      </c>
      <c r="CK16" s="170">
        <v>0.01437</v>
      </c>
      <c r="CL16" s="170">
        <v>0.033173</v>
      </c>
      <c r="CM16" s="170">
        <v>0.057794</v>
      </c>
      <c r="CN16" s="68"/>
      <c r="CO16" s="68"/>
      <c r="CP16" s="68"/>
      <c r="CQ16" s="68"/>
      <c r="CR16" s="68"/>
      <c r="CS16" s="68"/>
      <c r="CT16" s="68"/>
      <c r="CU16" s="68"/>
      <c r="CV16" s="68"/>
      <c r="CW16" s="68"/>
      <c r="CX16" s="68"/>
      <c r="CY16" s="68"/>
      <c r="CZ16" s="68"/>
      <c r="DA16" s="68"/>
      <c r="DB16" s="68"/>
      <c r="DC16" s="68"/>
      <c r="DD16" s="68"/>
      <c r="DE16" s="68"/>
      <c r="DF16" s="68"/>
      <c r="DG16" s="68"/>
      <c r="DH16" s="106">
        <f t="shared" si="17"/>
        <v>2571.26257508051</v>
      </c>
      <c r="DI16" s="175">
        <v>0.3908</v>
      </c>
      <c r="DJ16" s="117">
        <f t="shared" si="18"/>
        <v>5306.040518133506</v>
      </c>
      <c r="DK16" s="106">
        <f t="shared" si="19"/>
        <v>1004.8494143414632</v>
      </c>
      <c r="DL16" s="175">
        <v>0.2174</v>
      </c>
      <c r="DM16" s="117">
        <f t="shared" si="20"/>
        <v>2951.722642380308</v>
      </c>
      <c r="DN16" s="106">
        <f t="shared" si="21"/>
        <v>558.9924838225029</v>
      </c>
      <c r="DO16" s="316"/>
      <c r="DP16" s="314"/>
      <c r="DQ16" s="179">
        <v>0.06884647947902263</v>
      </c>
      <c r="DR16" s="117">
        <f t="shared" si="22"/>
        <v>916.976051697386</v>
      </c>
      <c r="DS16" s="117">
        <f t="shared" si="23"/>
        <v>358.3542410033384</v>
      </c>
      <c r="DT16" s="106">
        <f t="shared" si="24"/>
        <v>199.35059363901172</v>
      </c>
      <c r="DU16" s="106">
        <f t="shared" si="25"/>
        <v>17065.619686484926</v>
      </c>
      <c r="DV16" s="111"/>
      <c r="DW16" s="150">
        <v>0.07042047887872299</v>
      </c>
      <c r="DX16" s="117">
        <f t="shared" si="27"/>
        <v>956.1256761434723</v>
      </c>
      <c r="DY16" s="106">
        <f t="shared" si="28"/>
        <v>181.06954186010796</v>
      </c>
      <c r="DZ16" s="107">
        <f t="shared" si="29"/>
        <v>64.57389268085058</v>
      </c>
      <c r="EA16" s="150">
        <v>0.07042047887872299</v>
      </c>
      <c r="EB16" s="114">
        <f t="shared" si="30"/>
        <v>956.1256761434723</v>
      </c>
      <c r="EC16" s="118">
        <f t="shared" si="31"/>
        <v>181.06954186010796</v>
      </c>
      <c r="ED16" s="118">
        <f t="shared" si="32"/>
        <v>64.57389268085058</v>
      </c>
      <c r="EE16" s="9">
        <f t="shared" si="26"/>
        <v>1201.7691106844309</v>
      </c>
    </row>
    <row r="17" spans="1:135" ht="11.25" customHeight="1">
      <c r="A17" s="72">
        <v>11</v>
      </c>
      <c r="B17" s="183" t="s">
        <v>198</v>
      </c>
      <c r="C17" s="212">
        <f>('観光input'!J114+'(作業台) 生産者価格へ変換'!J13)/1000</f>
        <v>0.859</v>
      </c>
      <c r="D17" s="171">
        <v>0.0014</v>
      </c>
      <c r="E17" s="171">
        <v>0.0056</v>
      </c>
      <c r="F17" s="171">
        <v>0.0024</v>
      </c>
      <c r="G17" s="171">
        <v>0.0036</v>
      </c>
      <c r="H17" s="171">
        <v>0.0025</v>
      </c>
      <c r="I17" s="171">
        <v>0.0106</v>
      </c>
      <c r="J17" s="171">
        <v>0.0048</v>
      </c>
      <c r="K17" s="171">
        <v>0.0243</v>
      </c>
      <c r="L17" s="171">
        <v>0.0064</v>
      </c>
      <c r="M17" s="171">
        <v>0.0069</v>
      </c>
      <c r="N17" s="171">
        <v>0.0496</v>
      </c>
      <c r="O17" s="171">
        <v>0.0085</v>
      </c>
      <c r="P17" s="171">
        <v>0.0098</v>
      </c>
      <c r="Q17" s="171">
        <v>0.0121</v>
      </c>
      <c r="R17" s="171">
        <v>0.0236</v>
      </c>
      <c r="S17" s="68"/>
      <c r="T17" s="68"/>
      <c r="U17" s="68"/>
      <c r="V17" s="68"/>
      <c r="W17" s="68"/>
      <c r="X17" s="68"/>
      <c r="Y17" s="68"/>
      <c r="Z17" s="68"/>
      <c r="AA17" s="68"/>
      <c r="AB17" s="68"/>
      <c r="AC17" s="68"/>
      <c r="AD17" s="68"/>
      <c r="AE17" s="68"/>
      <c r="AF17" s="68"/>
      <c r="AG17" s="68"/>
      <c r="AH17" s="68"/>
      <c r="AI17" s="68"/>
      <c r="AJ17" s="68"/>
      <c r="AK17" s="68"/>
      <c r="AL17" s="68"/>
      <c r="AM17" s="117">
        <f t="shared" si="0"/>
        <v>1.6860013350639687</v>
      </c>
      <c r="AN17" s="107">
        <f t="shared" si="1"/>
        <v>0</v>
      </c>
      <c r="AO17" s="107">
        <f t="shared" si="2"/>
        <v>12.493983487632114</v>
      </c>
      <c r="AP17" s="107">
        <f t="shared" si="3"/>
        <v>0</v>
      </c>
      <c r="AQ17" s="107">
        <f t="shared" si="4"/>
        <v>0</v>
      </c>
      <c r="AR17" s="107">
        <f t="shared" si="5"/>
        <v>2.862</v>
      </c>
      <c r="AS17" s="107">
        <f t="shared" si="6"/>
        <v>0</v>
      </c>
      <c r="AT17" s="107">
        <f t="shared" si="7"/>
        <v>101.26270418088264</v>
      </c>
      <c r="AU17" s="107">
        <f t="shared" si="8"/>
        <v>0.00096</v>
      </c>
      <c r="AV17" s="107">
        <f t="shared" si="9"/>
        <v>93.68392931197849</v>
      </c>
      <c r="AW17" s="107">
        <f t="shared" si="10"/>
        <v>0.042606399999999996</v>
      </c>
      <c r="AX17" s="107">
        <f t="shared" si="11"/>
        <v>0</v>
      </c>
      <c r="AY17" s="107">
        <f t="shared" si="12"/>
        <v>0</v>
      </c>
      <c r="AZ17" s="107">
        <f t="shared" si="13"/>
        <v>308.869528895624</v>
      </c>
      <c r="BA17" s="107">
        <f t="shared" si="14"/>
        <v>0</v>
      </c>
      <c r="BB17" s="107"/>
      <c r="BC17" s="107"/>
      <c r="BD17" s="107"/>
      <c r="BE17" s="107"/>
      <c r="BF17" s="107"/>
      <c r="BG17" s="107"/>
      <c r="BH17" s="107"/>
      <c r="BI17" s="107"/>
      <c r="BJ17" s="107"/>
      <c r="BK17" s="107"/>
      <c r="BL17" s="107"/>
      <c r="BM17" s="107"/>
      <c r="BN17" s="107"/>
      <c r="BO17" s="107"/>
      <c r="BP17" s="107"/>
      <c r="BQ17" s="107"/>
      <c r="BR17" s="107"/>
      <c r="BS17" s="107"/>
      <c r="BT17" s="107"/>
      <c r="BU17" s="119"/>
      <c r="BV17" s="106">
        <f t="shared" si="15"/>
        <v>520.9017136111812</v>
      </c>
      <c r="BW17" s="172">
        <f>+'自給率input'!E16</f>
        <v>0.387</v>
      </c>
      <c r="BX17" s="106">
        <f t="shared" si="16"/>
        <v>201.58896316752714</v>
      </c>
      <c r="BY17" s="170">
        <v>0.000882</v>
      </c>
      <c r="BZ17" s="170">
        <v>0.002752</v>
      </c>
      <c r="CA17" s="170">
        <v>0.0015</v>
      </c>
      <c r="CB17" s="170">
        <v>0.001897</v>
      </c>
      <c r="CC17" s="170">
        <v>0.001384</v>
      </c>
      <c r="CD17" s="170">
        <v>0.003909</v>
      </c>
      <c r="CE17" s="170">
        <v>0.002107</v>
      </c>
      <c r="CF17" s="170">
        <v>0.007635</v>
      </c>
      <c r="CG17" s="170">
        <v>0.002248</v>
      </c>
      <c r="CH17" s="170">
        <v>0.0031</v>
      </c>
      <c r="CI17" s="170">
        <v>1.015052</v>
      </c>
      <c r="CJ17" s="170">
        <v>0.002901</v>
      </c>
      <c r="CK17" s="170">
        <v>0.003477</v>
      </c>
      <c r="CL17" s="170">
        <v>0.004385</v>
      </c>
      <c r="CM17" s="170">
        <v>0.008343</v>
      </c>
      <c r="CN17" s="68"/>
      <c r="CO17" s="68"/>
      <c r="CP17" s="68"/>
      <c r="CQ17" s="68"/>
      <c r="CR17" s="68"/>
      <c r="CS17" s="68"/>
      <c r="CT17" s="68"/>
      <c r="CU17" s="68"/>
      <c r="CV17" s="68"/>
      <c r="CW17" s="68"/>
      <c r="CX17" s="68"/>
      <c r="CY17" s="68"/>
      <c r="CZ17" s="68"/>
      <c r="DA17" s="68"/>
      <c r="DB17" s="68"/>
      <c r="DC17" s="68"/>
      <c r="DD17" s="68"/>
      <c r="DE17" s="68"/>
      <c r="DF17" s="68"/>
      <c r="DG17" s="68"/>
      <c r="DH17" s="106">
        <f t="shared" si="17"/>
        <v>255.53759229830018</v>
      </c>
      <c r="DI17" s="175">
        <v>0.6953</v>
      </c>
      <c r="DJ17" s="117">
        <f t="shared" si="18"/>
        <v>0.5972627</v>
      </c>
      <c r="DK17" s="106">
        <f t="shared" si="19"/>
        <v>177.67528792500812</v>
      </c>
      <c r="DL17" s="175">
        <v>0.3555</v>
      </c>
      <c r="DM17" s="117">
        <f t="shared" si="20"/>
        <v>0.3053745</v>
      </c>
      <c r="DN17" s="106">
        <f t="shared" si="21"/>
        <v>90.84361406204572</v>
      </c>
      <c r="DO17" s="316"/>
      <c r="DP17" s="314"/>
      <c r="DQ17" s="179">
        <v>0.031175708333049505</v>
      </c>
      <c r="DR17" s="117">
        <f t="shared" si="22"/>
        <v>415.2336931740938</v>
      </c>
      <c r="DS17" s="117">
        <f t="shared" si="23"/>
        <v>288.7119868639474</v>
      </c>
      <c r="DT17" s="106">
        <f t="shared" si="24"/>
        <v>147.61557792339033</v>
      </c>
      <c r="DU17" s="106">
        <f t="shared" si="25"/>
        <v>671.630285472394</v>
      </c>
      <c r="DV17" s="111"/>
      <c r="DW17" s="150">
        <v>0.11511423550087874</v>
      </c>
      <c r="DX17" s="117">
        <f t="shared" si="27"/>
        <v>0.09888312829525484</v>
      </c>
      <c r="DY17" s="106">
        <f t="shared" si="28"/>
        <v>29.416014579154062</v>
      </c>
      <c r="DZ17" s="107">
        <f t="shared" si="29"/>
        <v>47.79930914394225</v>
      </c>
      <c r="EA17" s="150">
        <v>0.11511423550087874</v>
      </c>
      <c r="EB17" s="114">
        <f t="shared" si="30"/>
        <v>0.09888312829525484</v>
      </c>
      <c r="EC17" s="118">
        <f t="shared" si="31"/>
        <v>29.416014579154062</v>
      </c>
      <c r="ED17" s="118">
        <f t="shared" si="32"/>
        <v>47.79930914394225</v>
      </c>
      <c r="EE17" s="9">
        <f t="shared" si="26"/>
        <v>77.31420685139157</v>
      </c>
    </row>
    <row r="18" spans="1:135" ht="11.25" customHeight="1">
      <c r="A18" s="72">
        <v>12</v>
      </c>
      <c r="B18" s="183" t="s">
        <v>199</v>
      </c>
      <c r="C18" s="212">
        <f>('観光input'!J115+'(作業台) 生産者価格へ変換'!J14)/1000</f>
        <v>0</v>
      </c>
      <c r="D18" s="171">
        <v>0.0006</v>
      </c>
      <c r="E18" s="171">
        <v>0.002</v>
      </c>
      <c r="F18" s="171">
        <v>0.0019</v>
      </c>
      <c r="G18" s="171">
        <v>0.0128</v>
      </c>
      <c r="H18" s="171">
        <v>0.0659</v>
      </c>
      <c r="I18" s="171">
        <v>0.0026</v>
      </c>
      <c r="J18" s="171">
        <v>0.0078</v>
      </c>
      <c r="K18" s="171">
        <v>0.0012</v>
      </c>
      <c r="L18" s="171">
        <v>0.0013</v>
      </c>
      <c r="M18" s="171">
        <v>0.0019</v>
      </c>
      <c r="N18" s="171">
        <v>0.0054</v>
      </c>
      <c r="O18" s="171">
        <v>0.006</v>
      </c>
      <c r="P18" s="171">
        <v>0.0035</v>
      </c>
      <c r="Q18" s="171">
        <v>0.005</v>
      </c>
      <c r="R18" s="171">
        <v>0.1794</v>
      </c>
      <c r="S18" s="68"/>
      <c r="T18" s="68"/>
      <c r="U18" s="68"/>
      <c r="V18" s="68"/>
      <c r="W18" s="68"/>
      <c r="X18" s="68"/>
      <c r="Y18" s="68"/>
      <c r="Z18" s="68"/>
      <c r="AA18" s="68"/>
      <c r="AB18" s="68"/>
      <c r="AC18" s="68"/>
      <c r="AD18" s="68"/>
      <c r="AE18" s="68"/>
      <c r="AF18" s="68"/>
      <c r="AG18" s="68"/>
      <c r="AH18" s="68"/>
      <c r="AI18" s="68"/>
      <c r="AJ18" s="68"/>
      <c r="AK18" s="68"/>
      <c r="AL18" s="68"/>
      <c r="AM18" s="117">
        <f t="shared" si="0"/>
        <v>0.7225720007417008</v>
      </c>
      <c r="AN18" s="107">
        <f t="shared" si="1"/>
        <v>0</v>
      </c>
      <c r="AO18" s="107">
        <f t="shared" si="2"/>
        <v>9.89107026104209</v>
      </c>
      <c r="AP18" s="107">
        <f t="shared" si="3"/>
        <v>0</v>
      </c>
      <c r="AQ18" s="107">
        <f t="shared" si="4"/>
        <v>0</v>
      </c>
      <c r="AR18" s="107">
        <f t="shared" si="5"/>
        <v>0.702</v>
      </c>
      <c r="AS18" s="107">
        <f t="shared" si="6"/>
        <v>0</v>
      </c>
      <c r="AT18" s="107">
        <f t="shared" si="7"/>
        <v>5.000627366957167</v>
      </c>
      <c r="AU18" s="107">
        <f t="shared" si="8"/>
        <v>0.000195</v>
      </c>
      <c r="AV18" s="107">
        <f t="shared" si="9"/>
        <v>25.79702401344335</v>
      </c>
      <c r="AW18" s="107">
        <f t="shared" si="10"/>
        <v>0.0046386000000000005</v>
      </c>
      <c r="AX18" s="107">
        <f t="shared" si="11"/>
        <v>0</v>
      </c>
      <c r="AY18" s="107">
        <f t="shared" si="12"/>
        <v>0</v>
      </c>
      <c r="AZ18" s="107">
        <f t="shared" si="13"/>
        <v>127.63203673372892</v>
      </c>
      <c r="BA18" s="107">
        <f t="shared" si="14"/>
        <v>0</v>
      </c>
      <c r="BB18" s="107"/>
      <c r="BC18" s="107"/>
      <c r="BD18" s="107"/>
      <c r="BE18" s="107"/>
      <c r="BF18" s="107"/>
      <c r="BG18" s="107"/>
      <c r="BH18" s="107"/>
      <c r="BI18" s="107"/>
      <c r="BJ18" s="107"/>
      <c r="BK18" s="107"/>
      <c r="BL18" s="107"/>
      <c r="BM18" s="107"/>
      <c r="BN18" s="107"/>
      <c r="BO18" s="107"/>
      <c r="BP18" s="107"/>
      <c r="BQ18" s="107"/>
      <c r="BR18" s="107"/>
      <c r="BS18" s="107"/>
      <c r="BT18" s="107"/>
      <c r="BU18" s="119"/>
      <c r="BV18" s="106">
        <f t="shared" si="15"/>
        <v>169.75016397591324</v>
      </c>
      <c r="BW18" s="172">
        <f>+'自給率input'!E17</f>
        <v>1.098</v>
      </c>
      <c r="BX18" s="106">
        <f t="shared" si="16"/>
        <v>186.38568004555276</v>
      </c>
      <c r="BY18" s="170">
        <v>0.001829</v>
      </c>
      <c r="BZ18" s="170">
        <v>0.004882</v>
      </c>
      <c r="CA18" s="170">
        <v>0.00347</v>
      </c>
      <c r="CB18" s="170">
        <v>0.015248</v>
      </c>
      <c r="CC18" s="170">
        <v>0.067754</v>
      </c>
      <c r="CD18" s="170">
        <v>0.004924</v>
      </c>
      <c r="CE18" s="170">
        <v>0.010175</v>
      </c>
      <c r="CF18" s="170">
        <v>0.00325</v>
      </c>
      <c r="CG18" s="170">
        <v>0.00319</v>
      </c>
      <c r="CH18" s="170">
        <v>0.004583</v>
      </c>
      <c r="CI18" s="170">
        <v>0.007213</v>
      </c>
      <c r="CJ18" s="170">
        <v>1.007041</v>
      </c>
      <c r="CK18" s="170">
        <v>0.005267</v>
      </c>
      <c r="CL18" s="170">
        <v>0.006764</v>
      </c>
      <c r="CM18" s="170">
        <v>0.182426</v>
      </c>
      <c r="CN18" s="68"/>
      <c r="CO18" s="68"/>
      <c r="CP18" s="68"/>
      <c r="CQ18" s="68"/>
      <c r="CR18" s="68"/>
      <c r="CS18" s="68"/>
      <c r="CT18" s="68"/>
      <c r="CU18" s="68"/>
      <c r="CV18" s="68"/>
      <c r="CW18" s="68"/>
      <c r="CX18" s="68"/>
      <c r="CY18" s="68"/>
      <c r="CZ18" s="68"/>
      <c r="DA18" s="68"/>
      <c r="DB18" s="68"/>
      <c r="DC18" s="68"/>
      <c r="DD18" s="68"/>
      <c r="DE18" s="68"/>
      <c r="DF18" s="68"/>
      <c r="DG18" s="68"/>
      <c r="DH18" s="106">
        <f t="shared" si="17"/>
        <v>309.31456160093444</v>
      </c>
      <c r="DI18" s="175">
        <v>0.7578</v>
      </c>
      <c r="DJ18" s="117">
        <f t="shared" si="18"/>
        <v>0</v>
      </c>
      <c r="DK18" s="106">
        <f t="shared" si="19"/>
        <v>234.39857478118813</v>
      </c>
      <c r="DL18" s="175">
        <v>0.5139</v>
      </c>
      <c r="DM18" s="117">
        <f t="shared" si="20"/>
        <v>0</v>
      </c>
      <c r="DN18" s="106">
        <f t="shared" si="21"/>
        <v>158.9567532067202</v>
      </c>
      <c r="DO18" s="316"/>
      <c r="DP18" s="314"/>
      <c r="DQ18" s="179">
        <v>0.08585492154004401</v>
      </c>
      <c r="DR18" s="117">
        <f t="shared" si="22"/>
        <v>1143.513910490751</v>
      </c>
      <c r="DS18" s="117">
        <f t="shared" si="23"/>
        <v>866.5548413698912</v>
      </c>
      <c r="DT18" s="106">
        <f t="shared" si="24"/>
        <v>587.6517986011969</v>
      </c>
      <c r="DU18" s="106">
        <f t="shared" si="25"/>
        <v>1452.8284720916854</v>
      </c>
      <c r="DV18" s="111"/>
      <c r="DW18" s="173">
        <v>0.05008399178746967</v>
      </c>
      <c r="DX18" s="117">
        <f t="shared" si="27"/>
        <v>0</v>
      </c>
      <c r="DY18" s="106">
        <f t="shared" si="28"/>
        <v>15.49170796296598</v>
      </c>
      <c r="DZ18" s="107">
        <f t="shared" si="29"/>
        <v>57.2717413018761</v>
      </c>
      <c r="EA18" s="173">
        <v>0.05008399178746967</v>
      </c>
      <c r="EB18" s="114">
        <f t="shared" si="30"/>
        <v>0</v>
      </c>
      <c r="EC18" s="118">
        <f t="shared" si="31"/>
        <v>15.49170796296598</v>
      </c>
      <c r="ED18" s="118">
        <f t="shared" si="32"/>
        <v>57.2717413018761</v>
      </c>
      <c r="EE18" s="9">
        <f t="shared" si="26"/>
        <v>72.76344926484208</v>
      </c>
    </row>
    <row r="19" spans="1:135" ht="11.25" customHeight="1">
      <c r="A19" s="72">
        <v>13</v>
      </c>
      <c r="B19" s="183" t="s">
        <v>200</v>
      </c>
      <c r="C19" s="212">
        <f>('観光input'!J116+'(作業台) 生産者価格へ変換'!J15)/1000</f>
        <v>0</v>
      </c>
      <c r="D19" s="171">
        <v>0.0122</v>
      </c>
      <c r="E19" s="171">
        <v>0.0311</v>
      </c>
      <c r="F19" s="171">
        <v>0.0426</v>
      </c>
      <c r="G19" s="171">
        <v>0.0429</v>
      </c>
      <c r="H19" s="171">
        <v>0.0381</v>
      </c>
      <c r="I19" s="171">
        <v>0.0995</v>
      </c>
      <c r="J19" s="171">
        <v>0.0753</v>
      </c>
      <c r="K19" s="171">
        <v>0.0674</v>
      </c>
      <c r="L19" s="171">
        <v>0.0453</v>
      </c>
      <c r="M19" s="171">
        <v>0.2078</v>
      </c>
      <c r="N19" s="171">
        <v>0.0679</v>
      </c>
      <c r="O19" s="171">
        <v>0.05</v>
      </c>
      <c r="P19" s="171">
        <v>0.0918</v>
      </c>
      <c r="Q19" s="171">
        <v>0.035</v>
      </c>
      <c r="R19" s="171">
        <v>0.0703</v>
      </c>
      <c r="S19" s="68"/>
      <c r="T19" s="68"/>
      <c r="U19" s="68"/>
      <c r="V19" s="68"/>
      <c r="W19" s="68"/>
      <c r="X19" s="68"/>
      <c r="Y19" s="68"/>
      <c r="Z19" s="68"/>
      <c r="AA19" s="68"/>
      <c r="AB19" s="68"/>
      <c r="AC19" s="68"/>
      <c r="AD19" s="68"/>
      <c r="AE19" s="68"/>
      <c r="AF19" s="68"/>
      <c r="AG19" s="68"/>
      <c r="AH19" s="68"/>
      <c r="AI19" s="68"/>
      <c r="AJ19" s="68"/>
      <c r="AK19" s="68"/>
      <c r="AL19" s="68"/>
      <c r="AM19" s="117">
        <f t="shared" si="0"/>
        <v>14.692297348414586</v>
      </c>
      <c r="AN19" s="107">
        <f t="shared" si="1"/>
        <v>0</v>
      </c>
      <c r="AO19" s="107">
        <f t="shared" si="2"/>
        <v>221.76820690547004</v>
      </c>
      <c r="AP19" s="107">
        <f t="shared" si="3"/>
        <v>0</v>
      </c>
      <c r="AQ19" s="107">
        <f t="shared" si="4"/>
        <v>0</v>
      </c>
      <c r="AR19" s="107">
        <f t="shared" si="5"/>
        <v>26.865000000000002</v>
      </c>
      <c r="AS19" s="107">
        <f t="shared" si="6"/>
        <v>0</v>
      </c>
      <c r="AT19" s="107">
        <f t="shared" si="7"/>
        <v>280.86857044409425</v>
      </c>
      <c r="AU19" s="107">
        <f t="shared" si="8"/>
        <v>0.006795</v>
      </c>
      <c r="AV19" s="107">
        <f t="shared" si="9"/>
        <v>2821.3797842071203</v>
      </c>
      <c r="AW19" s="107">
        <f t="shared" si="10"/>
        <v>0.0583261</v>
      </c>
      <c r="AX19" s="107">
        <f t="shared" si="11"/>
        <v>0</v>
      </c>
      <c r="AY19" s="107">
        <f t="shared" si="12"/>
        <v>0</v>
      </c>
      <c r="AZ19" s="107">
        <f t="shared" si="13"/>
        <v>893.4242571361026</v>
      </c>
      <c r="BA19" s="107">
        <f t="shared" si="14"/>
        <v>0</v>
      </c>
      <c r="BB19" s="107"/>
      <c r="BC19" s="107"/>
      <c r="BD19" s="107"/>
      <c r="BE19" s="107"/>
      <c r="BF19" s="107"/>
      <c r="BG19" s="107"/>
      <c r="BH19" s="107"/>
      <c r="BI19" s="107"/>
      <c r="BJ19" s="107"/>
      <c r="BK19" s="107"/>
      <c r="BL19" s="107"/>
      <c r="BM19" s="107"/>
      <c r="BN19" s="107"/>
      <c r="BO19" s="107"/>
      <c r="BP19" s="107"/>
      <c r="BQ19" s="107"/>
      <c r="BR19" s="107"/>
      <c r="BS19" s="107"/>
      <c r="BT19" s="107"/>
      <c r="BU19" s="119"/>
      <c r="BV19" s="106">
        <f t="shared" si="15"/>
        <v>4259.063237141202</v>
      </c>
      <c r="BW19" s="172">
        <f>+'自給率input'!E18</f>
        <v>0.615</v>
      </c>
      <c r="BX19" s="106">
        <f t="shared" si="16"/>
        <v>2619.3238908418393</v>
      </c>
      <c r="BY19" s="170">
        <v>0.013739</v>
      </c>
      <c r="BZ19" s="170">
        <v>0.051897</v>
      </c>
      <c r="CA19" s="170">
        <v>0.03303</v>
      </c>
      <c r="CB19" s="170">
        <v>0.036374</v>
      </c>
      <c r="CC19" s="170">
        <v>0.02817</v>
      </c>
      <c r="CD19" s="170">
        <v>0.063722</v>
      </c>
      <c r="CE19" s="170">
        <v>0.051676</v>
      </c>
      <c r="CF19" s="170">
        <v>0.044589</v>
      </c>
      <c r="CG19" s="170">
        <v>0.028967</v>
      </c>
      <c r="CH19" s="170">
        <v>0.126567</v>
      </c>
      <c r="CI19" s="170">
        <v>0.045061</v>
      </c>
      <c r="CJ19" s="170">
        <v>0.032592</v>
      </c>
      <c r="CK19" s="170">
        <v>1.0553</v>
      </c>
      <c r="CL19" s="170">
        <v>0.030499</v>
      </c>
      <c r="CM19" s="170">
        <v>0.060337</v>
      </c>
      <c r="CN19" s="68"/>
      <c r="CO19" s="68"/>
      <c r="CP19" s="68"/>
      <c r="CQ19" s="68"/>
      <c r="CR19" s="68"/>
      <c r="CS19" s="68"/>
      <c r="CT19" s="68"/>
      <c r="CU19" s="68"/>
      <c r="CV19" s="68"/>
      <c r="CW19" s="68"/>
      <c r="CX19" s="68"/>
      <c r="CY19" s="68"/>
      <c r="CZ19" s="68"/>
      <c r="DA19" s="68"/>
      <c r="DB19" s="68"/>
      <c r="DC19" s="68"/>
      <c r="DD19" s="68"/>
      <c r="DE19" s="68"/>
      <c r="DF19" s="68"/>
      <c r="DG19" s="68"/>
      <c r="DH19" s="106">
        <f t="shared" si="17"/>
        <v>3433.8341286526156</v>
      </c>
      <c r="DI19" s="175">
        <v>0.5964</v>
      </c>
      <c r="DJ19" s="117">
        <f t="shared" si="18"/>
        <v>0</v>
      </c>
      <c r="DK19" s="106">
        <f t="shared" si="19"/>
        <v>2047.9386743284201</v>
      </c>
      <c r="DL19" s="175">
        <v>0.3169</v>
      </c>
      <c r="DM19" s="117">
        <f t="shared" si="20"/>
        <v>0</v>
      </c>
      <c r="DN19" s="106">
        <f t="shared" si="21"/>
        <v>1088.1820353700139</v>
      </c>
      <c r="DO19" s="316"/>
      <c r="DP19" s="314"/>
      <c r="DQ19" s="179">
        <v>0.06202501677781487</v>
      </c>
      <c r="DR19" s="117">
        <f t="shared" si="22"/>
        <v>826.1200198147333</v>
      </c>
      <c r="DS19" s="117">
        <f t="shared" si="23"/>
        <v>492.69797981750696</v>
      </c>
      <c r="DT19" s="106">
        <f t="shared" si="24"/>
        <v>261.797434279289</v>
      </c>
      <c r="DU19" s="106">
        <f t="shared" si="25"/>
        <v>4259.954148467349</v>
      </c>
      <c r="DV19" s="111"/>
      <c r="DW19" s="173">
        <v>0.030849856826408773</v>
      </c>
      <c r="DX19" s="117">
        <f t="shared" si="27"/>
        <v>0</v>
      </c>
      <c r="DY19" s="106">
        <f t="shared" si="28"/>
        <v>105.93329123456931</v>
      </c>
      <c r="DZ19" s="107">
        <f t="shared" si="29"/>
        <v>25.4856843327145</v>
      </c>
      <c r="EA19" s="173">
        <v>0.030849856826408773</v>
      </c>
      <c r="EB19" s="114">
        <f t="shared" si="30"/>
        <v>0</v>
      </c>
      <c r="EC19" s="118">
        <f t="shared" si="31"/>
        <v>105.93329123456931</v>
      </c>
      <c r="ED19" s="118">
        <f t="shared" si="32"/>
        <v>25.4856843327145</v>
      </c>
      <c r="EE19" s="9">
        <f t="shared" si="26"/>
        <v>131.4189755672838</v>
      </c>
    </row>
    <row r="20" spans="1:135" ht="11.25" customHeight="1">
      <c r="A20" s="58">
        <v>14</v>
      </c>
      <c r="B20" s="183" t="s">
        <v>201</v>
      </c>
      <c r="C20" s="212">
        <f>('観光input'!J117+'(作業台) 生産者価格へ変換'!J16)/1000</f>
        <v>25526.407346745786</v>
      </c>
      <c r="D20" s="171">
        <v>0.0004</v>
      </c>
      <c r="E20" s="171">
        <v>0.0002</v>
      </c>
      <c r="F20" s="171">
        <v>0.0002</v>
      </c>
      <c r="G20" s="171">
        <v>0.0003</v>
      </c>
      <c r="H20" s="171">
        <v>0.0002</v>
      </c>
      <c r="I20" s="171">
        <v>0.0009</v>
      </c>
      <c r="J20" s="171">
        <v>0.0005</v>
      </c>
      <c r="K20" s="171">
        <v>0.0017</v>
      </c>
      <c r="L20" s="171">
        <v>0.0006</v>
      </c>
      <c r="M20" s="171">
        <v>0.0006</v>
      </c>
      <c r="N20" s="171">
        <v>0.0604</v>
      </c>
      <c r="O20" s="171">
        <v>0.0064</v>
      </c>
      <c r="P20" s="171">
        <v>0.0021</v>
      </c>
      <c r="Q20" s="171">
        <v>0.0196</v>
      </c>
      <c r="R20" s="171">
        <v>0.0088</v>
      </c>
      <c r="S20" s="68"/>
      <c r="T20" s="68"/>
      <c r="U20" s="68"/>
      <c r="V20" s="68"/>
      <c r="W20" s="68"/>
      <c r="X20" s="68"/>
      <c r="Y20" s="68"/>
      <c r="Z20" s="68"/>
      <c r="AA20" s="68"/>
      <c r="AB20" s="68"/>
      <c r="AC20" s="68"/>
      <c r="AD20" s="68"/>
      <c r="AE20" s="68"/>
      <c r="AF20" s="68"/>
      <c r="AG20" s="68"/>
      <c r="AH20" s="68"/>
      <c r="AI20" s="68"/>
      <c r="AJ20" s="68"/>
      <c r="AK20" s="68"/>
      <c r="AL20" s="68"/>
      <c r="AM20" s="117">
        <f t="shared" si="0"/>
        <v>0.4817146671611339</v>
      </c>
      <c r="AN20" s="107">
        <f t="shared" si="1"/>
        <v>0</v>
      </c>
      <c r="AO20" s="107">
        <f t="shared" si="2"/>
        <v>1.0411652906360096</v>
      </c>
      <c r="AP20" s="107">
        <f t="shared" si="3"/>
        <v>0</v>
      </c>
      <c r="AQ20" s="107">
        <f t="shared" si="4"/>
        <v>0</v>
      </c>
      <c r="AR20" s="107">
        <f t="shared" si="5"/>
        <v>0.243</v>
      </c>
      <c r="AS20" s="107">
        <f t="shared" si="6"/>
        <v>0</v>
      </c>
      <c r="AT20" s="107">
        <f t="shared" si="7"/>
        <v>7.08422210318932</v>
      </c>
      <c r="AU20" s="107">
        <f t="shared" si="8"/>
        <v>8.999999999999999E-05</v>
      </c>
      <c r="AV20" s="107">
        <f t="shared" si="9"/>
        <v>8.146428635824217</v>
      </c>
      <c r="AW20" s="107">
        <f t="shared" si="10"/>
        <v>0.0518836</v>
      </c>
      <c r="AX20" s="107">
        <f t="shared" si="11"/>
        <v>0</v>
      </c>
      <c r="AY20" s="107">
        <f t="shared" si="12"/>
        <v>0</v>
      </c>
      <c r="AZ20" s="107">
        <f t="shared" si="13"/>
        <v>500.31758399621737</v>
      </c>
      <c r="BA20" s="107">
        <f t="shared" si="14"/>
        <v>0</v>
      </c>
      <c r="BB20" s="107"/>
      <c r="BC20" s="107"/>
      <c r="BD20" s="107"/>
      <c r="BE20" s="107"/>
      <c r="BF20" s="107"/>
      <c r="BG20" s="107"/>
      <c r="BH20" s="107"/>
      <c r="BI20" s="107"/>
      <c r="BJ20" s="107"/>
      <c r="BK20" s="107"/>
      <c r="BL20" s="107"/>
      <c r="BM20" s="107"/>
      <c r="BN20" s="107"/>
      <c r="BO20" s="107"/>
      <c r="BP20" s="107"/>
      <c r="BQ20" s="107"/>
      <c r="BR20" s="107"/>
      <c r="BS20" s="107"/>
      <c r="BT20" s="107"/>
      <c r="BU20" s="119"/>
      <c r="BV20" s="106">
        <f t="shared" si="15"/>
        <v>517.366088293028</v>
      </c>
      <c r="BW20" s="172">
        <f>+'自給率input'!E19</f>
        <v>0.8079999999999999</v>
      </c>
      <c r="BX20" s="106">
        <f t="shared" si="16"/>
        <v>418.0317993407666</v>
      </c>
      <c r="BY20" s="170">
        <v>0.000479</v>
      </c>
      <c r="BZ20" s="170">
        <v>0.000643</v>
      </c>
      <c r="CA20" s="170">
        <v>0.00047</v>
      </c>
      <c r="CB20" s="170">
        <v>0.000551</v>
      </c>
      <c r="CC20" s="170">
        <v>0.000616</v>
      </c>
      <c r="CD20" s="170">
        <v>0.001085</v>
      </c>
      <c r="CE20" s="170">
        <v>0.000686</v>
      </c>
      <c r="CF20" s="170">
        <v>0.001784</v>
      </c>
      <c r="CG20" s="170">
        <v>0.000681</v>
      </c>
      <c r="CH20" s="170">
        <v>0.000983</v>
      </c>
      <c r="CI20" s="170">
        <v>0.044209</v>
      </c>
      <c r="CJ20" s="170">
        <v>0.004894</v>
      </c>
      <c r="CK20" s="170">
        <v>0.001891</v>
      </c>
      <c r="CL20" s="170">
        <v>1.014544</v>
      </c>
      <c r="CM20" s="170">
        <v>0.007798</v>
      </c>
      <c r="CN20" s="68"/>
      <c r="CO20" s="68"/>
      <c r="CP20" s="68"/>
      <c r="CQ20" s="68"/>
      <c r="CR20" s="68"/>
      <c r="CS20" s="68"/>
      <c r="CT20" s="68"/>
      <c r="CU20" s="68"/>
      <c r="CV20" s="68"/>
      <c r="CW20" s="68"/>
      <c r="CX20" s="68"/>
      <c r="CY20" s="68"/>
      <c r="CZ20" s="68"/>
      <c r="DA20" s="68"/>
      <c r="DB20" s="68"/>
      <c r="DC20" s="68"/>
      <c r="DD20" s="68"/>
      <c r="DE20" s="68"/>
      <c r="DF20" s="68"/>
      <c r="DG20" s="68"/>
      <c r="DH20" s="106">
        <f t="shared" si="17"/>
        <v>451.1715387393148</v>
      </c>
      <c r="DI20" s="176">
        <v>0.5544</v>
      </c>
      <c r="DJ20" s="117">
        <f t="shared" si="18"/>
        <v>14151.840233035864</v>
      </c>
      <c r="DK20" s="106">
        <f t="shared" si="19"/>
        <v>250.12950107707613</v>
      </c>
      <c r="DL20" s="176">
        <v>0.2852</v>
      </c>
      <c r="DM20" s="117">
        <f t="shared" si="20"/>
        <v>7280.131375291899</v>
      </c>
      <c r="DN20" s="106">
        <f t="shared" si="21"/>
        <v>128.67412284845258</v>
      </c>
      <c r="DO20" s="316"/>
      <c r="DP20" s="314"/>
      <c r="DQ20" s="179">
        <v>0.1464828425487565</v>
      </c>
      <c r="DR20" s="117">
        <f t="shared" si="22"/>
        <v>1951.0258130584</v>
      </c>
      <c r="DS20" s="117">
        <f t="shared" si="23"/>
        <v>1081.648710759577</v>
      </c>
      <c r="DT20" s="106">
        <f t="shared" si="24"/>
        <v>556.4325618842557</v>
      </c>
      <c r="DU20" s="106">
        <f t="shared" si="25"/>
        <v>27928.604698543502</v>
      </c>
      <c r="DV20" s="111"/>
      <c r="DW20" s="173">
        <v>0.01849446403166945</v>
      </c>
      <c r="DX20" s="117">
        <f t="shared" si="27"/>
        <v>472.0972225321327</v>
      </c>
      <c r="DY20" s="106">
        <f t="shared" si="28"/>
        <v>8.344175795327217</v>
      </c>
      <c r="DZ20" s="107">
        <f t="shared" si="29"/>
        <v>36.08317672446722</v>
      </c>
      <c r="EA20" s="173">
        <v>0.01849446403166945</v>
      </c>
      <c r="EB20" s="114">
        <f t="shared" si="30"/>
        <v>472.0972225321327</v>
      </c>
      <c r="EC20" s="118">
        <f t="shared" si="31"/>
        <v>8.344175795327217</v>
      </c>
      <c r="ED20" s="118">
        <f t="shared" si="32"/>
        <v>36.08317672446722</v>
      </c>
      <c r="EE20" s="9">
        <f t="shared" si="26"/>
        <v>516.5245750519272</v>
      </c>
    </row>
    <row r="21" spans="1:135" ht="11.25" customHeight="1">
      <c r="A21" s="58">
        <v>15</v>
      </c>
      <c r="B21" s="183" t="s">
        <v>190</v>
      </c>
      <c r="C21" s="212">
        <f>('観光input'!J118+'(作業台) 生産者価格へ変換'!J17)/1000</f>
        <v>0</v>
      </c>
      <c r="D21" s="171">
        <v>0.0033</v>
      </c>
      <c r="E21" s="171">
        <v>0.0084</v>
      </c>
      <c r="F21" s="171">
        <v>0.0037</v>
      </c>
      <c r="G21" s="171">
        <v>0.004</v>
      </c>
      <c r="H21" s="171">
        <v>0.0011</v>
      </c>
      <c r="I21" s="171">
        <v>0.007</v>
      </c>
      <c r="J21" s="171">
        <v>0.0074</v>
      </c>
      <c r="K21" s="171">
        <v>0.0091</v>
      </c>
      <c r="L21" s="171">
        <v>0.0106</v>
      </c>
      <c r="M21" s="171">
        <v>0.0072</v>
      </c>
      <c r="N21" s="171">
        <v>0.0062</v>
      </c>
      <c r="O21" s="171">
        <v>0.0013</v>
      </c>
      <c r="P21" s="171">
        <v>0.0049</v>
      </c>
      <c r="Q21" s="171">
        <v>0.0031</v>
      </c>
      <c r="R21" s="171">
        <v>0</v>
      </c>
      <c r="S21" s="68"/>
      <c r="T21" s="68"/>
      <c r="U21" s="68"/>
      <c r="V21" s="68"/>
      <c r="W21" s="68"/>
      <c r="X21" s="68"/>
      <c r="Y21" s="68"/>
      <c r="Z21" s="68"/>
      <c r="AA21" s="68"/>
      <c r="AB21" s="68"/>
      <c r="AC21" s="68"/>
      <c r="AD21" s="68"/>
      <c r="AE21" s="68"/>
      <c r="AF21" s="68"/>
      <c r="AG21" s="68"/>
      <c r="AH21" s="68"/>
      <c r="AI21" s="68"/>
      <c r="AJ21" s="68"/>
      <c r="AK21" s="68"/>
      <c r="AL21" s="68"/>
      <c r="AM21" s="117">
        <f t="shared" si="0"/>
        <v>3.974146004079355</v>
      </c>
      <c r="AN21" s="107">
        <f t="shared" si="1"/>
        <v>0</v>
      </c>
      <c r="AO21" s="107">
        <f t="shared" si="2"/>
        <v>19.261557876766176</v>
      </c>
      <c r="AP21" s="107">
        <f t="shared" si="3"/>
        <v>0</v>
      </c>
      <c r="AQ21" s="107">
        <f t="shared" si="4"/>
        <v>0</v>
      </c>
      <c r="AR21" s="107">
        <f t="shared" si="5"/>
        <v>1.8900000000000001</v>
      </c>
      <c r="AS21" s="107">
        <f t="shared" si="6"/>
        <v>0</v>
      </c>
      <c r="AT21" s="107">
        <f t="shared" si="7"/>
        <v>37.92142419942519</v>
      </c>
      <c r="AU21" s="107">
        <f t="shared" si="8"/>
        <v>0.00159</v>
      </c>
      <c r="AV21" s="107">
        <f t="shared" si="9"/>
        <v>97.75714362989059</v>
      </c>
      <c r="AW21" s="107">
        <f t="shared" si="10"/>
        <v>0.0053257999999999995</v>
      </c>
      <c r="AX21" s="107">
        <f t="shared" si="11"/>
        <v>0</v>
      </c>
      <c r="AY21" s="107">
        <f t="shared" si="12"/>
        <v>0</v>
      </c>
      <c r="AZ21" s="107">
        <f t="shared" si="13"/>
        <v>79.13186277491194</v>
      </c>
      <c r="BA21" s="107">
        <f t="shared" si="14"/>
        <v>0</v>
      </c>
      <c r="BB21" s="107"/>
      <c r="BC21" s="107"/>
      <c r="BD21" s="107"/>
      <c r="BE21" s="107"/>
      <c r="BF21" s="107"/>
      <c r="BG21" s="107"/>
      <c r="BH21" s="107"/>
      <c r="BI21" s="107"/>
      <c r="BJ21" s="107"/>
      <c r="BK21" s="107"/>
      <c r="BL21" s="107"/>
      <c r="BM21" s="107"/>
      <c r="BN21" s="107"/>
      <c r="BO21" s="107"/>
      <c r="BP21" s="107"/>
      <c r="BQ21" s="107"/>
      <c r="BR21" s="107"/>
      <c r="BS21" s="107"/>
      <c r="BT21" s="107"/>
      <c r="BU21" s="119"/>
      <c r="BV21" s="106">
        <f t="shared" si="15"/>
        <v>239.94305028507324</v>
      </c>
      <c r="BW21" s="172">
        <f>+'自給率input'!E20</f>
        <v>0.834</v>
      </c>
      <c r="BX21" s="106">
        <f t="shared" si="16"/>
        <v>200.1125039377511</v>
      </c>
      <c r="BY21" s="170">
        <v>0.003422</v>
      </c>
      <c r="BZ21" s="170">
        <v>0.008702</v>
      </c>
      <c r="CA21" s="170">
        <v>0.004204</v>
      </c>
      <c r="CB21" s="170">
        <v>0.004576</v>
      </c>
      <c r="CC21" s="170">
        <v>0.001688</v>
      </c>
      <c r="CD21" s="170">
        <v>0.006439</v>
      </c>
      <c r="CE21" s="170">
        <v>0.006984</v>
      </c>
      <c r="CF21" s="170">
        <v>0.007873</v>
      </c>
      <c r="CG21" s="170">
        <v>0.008561</v>
      </c>
      <c r="CH21" s="170">
        <v>0.007248</v>
      </c>
      <c r="CI21" s="170">
        <v>0.005605</v>
      </c>
      <c r="CJ21" s="170">
        <v>0.001739</v>
      </c>
      <c r="CK21" s="170">
        <v>0.004704</v>
      </c>
      <c r="CL21" s="170">
        <v>0.003966</v>
      </c>
      <c r="CM21" s="170">
        <v>1.002819</v>
      </c>
      <c r="CN21" s="68"/>
      <c r="CO21" s="68"/>
      <c r="CP21" s="68"/>
      <c r="CQ21" s="68"/>
      <c r="CR21" s="68"/>
      <c r="CS21" s="68"/>
      <c r="CT21" s="68"/>
      <c r="CU21" s="68"/>
      <c r="CV21" s="68"/>
      <c r="CW21" s="68"/>
      <c r="CX21" s="68"/>
      <c r="CY21" s="68"/>
      <c r="CZ21" s="68"/>
      <c r="DA21" s="68"/>
      <c r="DB21" s="68"/>
      <c r="DC21" s="68"/>
      <c r="DD21" s="68"/>
      <c r="DE21" s="68"/>
      <c r="DF21" s="68"/>
      <c r="DG21" s="68"/>
      <c r="DH21" s="106">
        <f t="shared" si="17"/>
        <v>297.34871596110344</v>
      </c>
      <c r="DI21" s="176">
        <v>0.2961</v>
      </c>
      <c r="DJ21" s="117">
        <f t="shared" si="18"/>
        <v>0</v>
      </c>
      <c r="DK21" s="106">
        <f t="shared" si="19"/>
        <v>88.04495479608272</v>
      </c>
      <c r="DL21" s="176">
        <v>0.0551</v>
      </c>
      <c r="DM21" s="117">
        <f t="shared" si="20"/>
        <v>0</v>
      </c>
      <c r="DN21" s="106">
        <f t="shared" si="21"/>
        <v>16.3839142494568</v>
      </c>
      <c r="DO21" s="316"/>
      <c r="DP21" s="314"/>
      <c r="DQ21" s="179">
        <v>0.005920282246033745</v>
      </c>
      <c r="DR21" s="117">
        <f t="shared" si="22"/>
        <v>78.85308123208081</v>
      </c>
      <c r="DS21" s="117">
        <f t="shared" si="23"/>
        <v>23.348397352819127</v>
      </c>
      <c r="DT21" s="106">
        <f t="shared" si="24"/>
        <v>4.344804775887653</v>
      </c>
      <c r="DU21" s="106">
        <f t="shared" si="25"/>
        <v>376.20179719318423</v>
      </c>
      <c r="DV21" s="111"/>
      <c r="DW21" s="141">
        <v>0</v>
      </c>
      <c r="DX21" s="117">
        <f t="shared" si="27"/>
        <v>0</v>
      </c>
      <c r="DY21" s="106">
        <f t="shared" si="28"/>
        <v>0</v>
      </c>
      <c r="DZ21" s="107">
        <f t="shared" si="29"/>
        <v>0</v>
      </c>
      <c r="EA21" s="141">
        <v>0</v>
      </c>
      <c r="EB21" s="114">
        <f t="shared" si="30"/>
        <v>0</v>
      </c>
      <c r="EC21" s="118">
        <f t="shared" si="31"/>
        <v>0</v>
      </c>
      <c r="ED21" s="118">
        <f t="shared" si="32"/>
        <v>0</v>
      </c>
      <c r="EE21" s="9">
        <f t="shared" si="26"/>
        <v>0</v>
      </c>
    </row>
    <row r="22" spans="1:135" ht="11.25" customHeight="1" hidden="1">
      <c r="A22" s="58">
        <v>16</v>
      </c>
      <c r="B22" s="148"/>
      <c r="C22" s="93"/>
      <c r="D22" s="68"/>
      <c r="E22" s="68"/>
      <c r="F22" s="68"/>
      <c r="G22" s="68"/>
      <c r="H22" s="68"/>
      <c r="I22" s="68"/>
      <c r="J22" s="68"/>
      <c r="K22" s="68"/>
      <c r="L22" s="68"/>
      <c r="M22" s="68"/>
      <c r="N22" s="68"/>
      <c r="O22" s="68"/>
      <c r="P22" s="68"/>
      <c r="Q22" s="68"/>
      <c r="R22" s="68"/>
      <c r="S22" s="68"/>
      <c r="T22" s="68"/>
      <c r="U22" s="68"/>
      <c r="V22" s="68"/>
      <c r="W22" s="68"/>
      <c r="X22" s="68"/>
      <c r="Y22" s="68"/>
      <c r="Z22" s="68"/>
      <c r="AA22" s="68"/>
      <c r="AB22" s="68"/>
      <c r="AC22" s="68"/>
      <c r="AD22" s="68"/>
      <c r="AE22" s="68"/>
      <c r="AF22" s="68"/>
      <c r="AG22" s="68"/>
      <c r="AH22" s="68"/>
      <c r="AI22" s="68"/>
      <c r="AJ22" s="68"/>
      <c r="AK22" s="68"/>
      <c r="AL22" s="68"/>
      <c r="AM22" s="117"/>
      <c r="AN22" s="107"/>
      <c r="AO22" s="107"/>
      <c r="AP22" s="107"/>
      <c r="AQ22" s="107"/>
      <c r="AR22" s="107"/>
      <c r="AS22" s="107"/>
      <c r="AT22" s="107"/>
      <c r="AU22" s="107"/>
      <c r="AV22" s="107"/>
      <c r="AW22" s="107"/>
      <c r="AX22" s="107"/>
      <c r="AY22" s="107"/>
      <c r="AZ22" s="107"/>
      <c r="BA22" s="107"/>
      <c r="BB22" s="107"/>
      <c r="BC22" s="107"/>
      <c r="BD22" s="107"/>
      <c r="BE22" s="107"/>
      <c r="BF22" s="107"/>
      <c r="BG22" s="107"/>
      <c r="BH22" s="107"/>
      <c r="BI22" s="107"/>
      <c r="BJ22" s="107"/>
      <c r="BK22" s="107"/>
      <c r="BL22" s="107"/>
      <c r="BM22" s="107"/>
      <c r="BN22" s="107"/>
      <c r="BO22" s="107"/>
      <c r="BP22" s="107"/>
      <c r="BQ22" s="107"/>
      <c r="BR22" s="107"/>
      <c r="BS22" s="107"/>
      <c r="BT22" s="107"/>
      <c r="BU22" s="119"/>
      <c r="BV22" s="106"/>
      <c r="BW22" s="172">
        <f>+'自給率input'!E21</f>
        <v>0</v>
      </c>
      <c r="BX22" s="106"/>
      <c r="BY22" s="68"/>
      <c r="BZ22" s="68"/>
      <c r="CA22" s="68"/>
      <c r="CB22" s="68"/>
      <c r="CC22" s="68"/>
      <c r="CD22" s="68"/>
      <c r="CE22" s="68"/>
      <c r="CF22" s="68"/>
      <c r="CG22" s="68"/>
      <c r="CH22" s="68"/>
      <c r="CI22" s="68"/>
      <c r="CJ22" s="68"/>
      <c r="CK22" s="68"/>
      <c r="CL22" s="68"/>
      <c r="CM22" s="68"/>
      <c r="CN22" s="68"/>
      <c r="CO22" s="68"/>
      <c r="CP22" s="68"/>
      <c r="CQ22" s="68"/>
      <c r="CR22" s="68"/>
      <c r="CS22" s="68"/>
      <c r="CT22" s="68"/>
      <c r="CU22" s="68"/>
      <c r="CV22" s="68"/>
      <c r="CW22" s="68"/>
      <c r="CX22" s="68"/>
      <c r="CY22" s="68"/>
      <c r="CZ22" s="68"/>
      <c r="DA22" s="68"/>
      <c r="DB22" s="68"/>
      <c r="DC22" s="68"/>
      <c r="DD22" s="68"/>
      <c r="DE22" s="68"/>
      <c r="DF22" s="68"/>
      <c r="DG22" s="68"/>
      <c r="DH22" s="106"/>
      <c r="DI22" s="76"/>
      <c r="DJ22" s="117"/>
      <c r="DK22" s="106"/>
      <c r="DL22" s="76"/>
      <c r="DM22" s="117"/>
      <c r="DN22" s="106"/>
      <c r="DO22" s="316"/>
      <c r="DP22" s="314"/>
      <c r="DQ22" s="98"/>
      <c r="DR22" s="117"/>
      <c r="DS22" s="117"/>
      <c r="DT22" s="106"/>
      <c r="DU22" s="106"/>
      <c r="DV22" s="111"/>
      <c r="DW22" s="98"/>
      <c r="DX22" s="117"/>
      <c r="DY22" s="106"/>
      <c r="DZ22" s="107"/>
      <c r="EA22" s="98"/>
      <c r="EB22" s="117"/>
      <c r="EC22" s="106"/>
      <c r="ED22" s="106"/>
      <c r="EE22" s="153">
        <f aca="true" t="shared" si="33" ref="EE22:EE41">SUM(EB21:ED22)</f>
        <v>0</v>
      </c>
    </row>
    <row r="23" spans="1:135" ht="11.25" customHeight="1" hidden="1">
      <c r="A23" s="58">
        <v>17</v>
      </c>
      <c r="B23" s="148"/>
      <c r="C23" s="93"/>
      <c r="D23" s="68"/>
      <c r="E23" s="68"/>
      <c r="F23" s="68"/>
      <c r="G23" s="68"/>
      <c r="H23" s="68"/>
      <c r="I23" s="68"/>
      <c r="J23" s="68"/>
      <c r="K23" s="68"/>
      <c r="L23" s="68"/>
      <c r="M23" s="68"/>
      <c r="N23" s="68"/>
      <c r="O23" s="68"/>
      <c r="P23" s="68"/>
      <c r="Q23" s="68"/>
      <c r="R23" s="68"/>
      <c r="S23" s="68"/>
      <c r="T23" s="68"/>
      <c r="U23" s="68"/>
      <c r="V23" s="68"/>
      <c r="W23" s="68"/>
      <c r="X23" s="68"/>
      <c r="Y23" s="68"/>
      <c r="Z23" s="68"/>
      <c r="AA23" s="68"/>
      <c r="AB23" s="68"/>
      <c r="AC23" s="68"/>
      <c r="AD23" s="68"/>
      <c r="AE23" s="68"/>
      <c r="AF23" s="68"/>
      <c r="AG23" s="68"/>
      <c r="AH23" s="68"/>
      <c r="AI23" s="68"/>
      <c r="AJ23" s="68"/>
      <c r="AK23" s="68"/>
      <c r="AL23" s="68"/>
      <c r="AM23" s="117"/>
      <c r="AN23" s="107"/>
      <c r="AO23" s="107"/>
      <c r="AP23" s="107"/>
      <c r="AQ23" s="107"/>
      <c r="AR23" s="107"/>
      <c r="AS23" s="107"/>
      <c r="AT23" s="107"/>
      <c r="AU23" s="107"/>
      <c r="AV23" s="107"/>
      <c r="AW23" s="107"/>
      <c r="AX23" s="107"/>
      <c r="AY23" s="107"/>
      <c r="AZ23" s="107"/>
      <c r="BA23" s="107"/>
      <c r="BB23" s="107"/>
      <c r="BC23" s="107"/>
      <c r="BD23" s="107"/>
      <c r="BE23" s="107"/>
      <c r="BF23" s="107"/>
      <c r="BG23" s="107"/>
      <c r="BH23" s="107"/>
      <c r="BI23" s="107"/>
      <c r="BJ23" s="107"/>
      <c r="BK23" s="107"/>
      <c r="BL23" s="107"/>
      <c r="BM23" s="107"/>
      <c r="BN23" s="107"/>
      <c r="BO23" s="107"/>
      <c r="BP23" s="107"/>
      <c r="BQ23" s="107"/>
      <c r="BR23" s="107"/>
      <c r="BS23" s="107"/>
      <c r="BT23" s="107"/>
      <c r="BU23" s="119"/>
      <c r="BV23" s="106"/>
      <c r="BW23" s="172">
        <f>+'自給率input'!E22</f>
        <v>0</v>
      </c>
      <c r="BX23" s="106"/>
      <c r="BY23" s="68"/>
      <c r="BZ23" s="68"/>
      <c r="CA23" s="68"/>
      <c r="CB23" s="68"/>
      <c r="CC23" s="68"/>
      <c r="CD23" s="68"/>
      <c r="CE23" s="68"/>
      <c r="CF23" s="68"/>
      <c r="CG23" s="68"/>
      <c r="CH23" s="68"/>
      <c r="CI23" s="68"/>
      <c r="CJ23" s="68"/>
      <c r="CK23" s="68"/>
      <c r="CL23" s="68"/>
      <c r="CM23" s="68"/>
      <c r="CN23" s="68"/>
      <c r="CO23" s="68"/>
      <c r="CP23" s="68"/>
      <c r="CQ23" s="68"/>
      <c r="CR23" s="68"/>
      <c r="CS23" s="68"/>
      <c r="CT23" s="68"/>
      <c r="CU23" s="68"/>
      <c r="CV23" s="68"/>
      <c r="CW23" s="68"/>
      <c r="CX23" s="68"/>
      <c r="CY23" s="68"/>
      <c r="CZ23" s="68"/>
      <c r="DA23" s="68"/>
      <c r="DB23" s="68"/>
      <c r="DC23" s="68"/>
      <c r="DD23" s="68"/>
      <c r="DE23" s="68"/>
      <c r="DF23" s="68"/>
      <c r="DG23" s="68"/>
      <c r="DH23" s="106"/>
      <c r="DI23" s="76"/>
      <c r="DJ23" s="117"/>
      <c r="DK23" s="106"/>
      <c r="DL23" s="76"/>
      <c r="DM23" s="117"/>
      <c r="DN23" s="106"/>
      <c r="DO23" s="316"/>
      <c r="DP23" s="314"/>
      <c r="DQ23" s="98"/>
      <c r="DR23" s="117"/>
      <c r="DS23" s="117"/>
      <c r="DT23" s="106"/>
      <c r="DU23" s="106"/>
      <c r="DV23" s="111"/>
      <c r="DW23" s="98"/>
      <c r="DX23" s="117"/>
      <c r="DY23" s="106"/>
      <c r="DZ23" s="107"/>
      <c r="EA23" s="98"/>
      <c r="EB23" s="117"/>
      <c r="EC23" s="106"/>
      <c r="ED23" s="106"/>
      <c r="EE23" s="153">
        <f t="shared" si="33"/>
        <v>0</v>
      </c>
    </row>
    <row r="24" spans="1:135" ht="11.25" customHeight="1" hidden="1">
      <c r="A24" s="58">
        <v>18</v>
      </c>
      <c r="B24" s="148"/>
      <c r="C24" s="93"/>
      <c r="D24" s="68"/>
      <c r="E24" s="68"/>
      <c r="F24" s="68"/>
      <c r="G24" s="68"/>
      <c r="H24" s="68"/>
      <c r="I24" s="68"/>
      <c r="J24" s="68"/>
      <c r="K24" s="68"/>
      <c r="L24" s="68"/>
      <c r="M24" s="68"/>
      <c r="N24" s="68"/>
      <c r="O24" s="68"/>
      <c r="P24" s="68"/>
      <c r="Q24" s="68"/>
      <c r="R24" s="68"/>
      <c r="S24" s="68"/>
      <c r="T24" s="68"/>
      <c r="U24" s="68"/>
      <c r="V24" s="68"/>
      <c r="W24" s="68"/>
      <c r="X24" s="68"/>
      <c r="Y24" s="68"/>
      <c r="Z24" s="68"/>
      <c r="AA24" s="68"/>
      <c r="AB24" s="68"/>
      <c r="AC24" s="68"/>
      <c r="AD24" s="68"/>
      <c r="AE24" s="68"/>
      <c r="AF24" s="68"/>
      <c r="AG24" s="68"/>
      <c r="AH24" s="68"/>
      <c r="AI24" s="68"/>
      <c r="AJ24" s="68"/>
      <c r="AK24" s="68"/>
      <c r="AL24" s="68"/>
      <c r="AM24" s="117"/>
      <c r="AN24" s="107"/>
      <c r="AO24" s="107"/>
      <c r="AP24" s="107"/>
      <c r="AQ24" s="107"/>
      <c r="AR24" s="107"/>
      <c r="AS24" s="107"/>
      <c r="AT24" s="107"/>
      <c r="AU24" s="107"/>
      <c r="AV24" s="107"/>
      <c r="AW24" s="107"/>
      <c r="AX24" s="107"/>
      <c r="AY24" s="107"/>
      <c r="AZ24" s="107"/>
      <c r="BA24" s="107"/>
      <c r="BB24" s="107"/>
      <c r="BC24" s="107"/>
      <c r="BD24" s="107"/>
      <c r="BE24" s="107"/>
      <c r="BF24" s="107"/>
      <c r="BG24" s="107"/>
      <c r="BH24" s="107"/>
      <c r="BI24" s="107"/>
      <c r="BJ24" s="107"/>
      <c r="BK24" s="107"/>
      <c r="BL24" s="107"/>
      <c r="BM24" s="107"/>
      <c r="BN24" s="107"/>
      <c r="BO24" s="107"/>
      <c r="BP24" s="107"/>
      <c r="BQ24" s="107"/>
      <c r="BR24" s="107"/>
      <c r="BS24" s="107"/>
      <c r="BT24" s="107"/>
      <c r="BU24" s="119"/>
      <c r="BV24" s="106"/>
      <c r="BW24" s="172">
        <f>+'自給率input'!E23</f>
        <v>0</v>
      </c>
      <c r="BX24" s="106"/>
      <c r="BY24" s="68"/>
      <c r="BZ24" s="68"/>
      <c r="CA24" s="68"/>
      <c r="CB24" s="68"/>
      <c r="CC24" s="68"/>
      <c r="CD24" s="68"/>
      <c r="CE24" s="68"/>
      <c r="CF24" s="68"/>
      <c r="CG24" s="68"/>
      <c r="CH24" s="68"/>
      <c r="CI24" s="68"/>
      <c r="CJ24" s="68"/>
      <c r="CK24" s="68"/>
      <c r="CL24" s="68"/>
      <c r="CM24" s="68"/>
      <c r="CN24" s="68"/>
      <c r="CO24" s="68"/>
      <c r="CP24" s="68"/>
      <c r="CQ24" s="68"/>
      <c r="CR24" s="68"/>
      <c r="CS24" s="68"/>
      <c r="CT24" s="68"/>
      <c r="CU24" s="68"/>
      <c r="CV24" s="68"/>
      <c r="CW24" s="68"/>
      <c r="CX24" s="68"/>
      <c r="CY24" s="68"/>
      <c r="CZ24" s="68"/>
      <c r="DA24" s="68"/>
      <c r="DB24" s="68"/>
      <c r="DC24" s="68"/>
      <c r="DD24" s="68"/>
      <c r="DE24" s="68"/>
      <c r="DF24" s="68"/>
      <c r="DG24" s="68"/>
      <c r="DH24" s="106"/>
      <c r="DI24" s="76"/>
      <c r="DJ24" s="117"/>
      <c r="DK24" s="106"/>
      <c r="DL24" s="76"/>
      <c r="DM24" s="117"/>
      <c r="DN24" s="106"/>
      <c r="DO24" s="316"/>
      <c r="DP24" s="314"/>
      <c r="DQ24" s="98"/>
      <c r="DR24" s="117"/>
      <c r="DS24" s="117"/>
      <c r="DT24" s="106"/>
      <c r="DU24" s="106"/>
      <c r="DV24" s="111"/>
      <c r="DW24" s="98"/>
      <c r="DX24" s="117"/>
      <c r="DY24" s="106"/>
      <c r="DZ24" s="107"/>
      <c r="EA24" s="98"/>
      <c r="EB24" s="117"/>
      <c r="EC24" s="106"/>
      <c r="ED24" s="106"/>
      <c r="EE24" s="153">
        <f t="shared" si="33"/>
        <v>0</v>
      </c>
    </row>
    <row r="25" spans="1:135" ht="11.25" customHeight="1" hidden="1">
      <c r="A25" s="58">
        <v>19</v>
      </c>
      <c r="B25" s="148"/>
      <c r="C25" s="93"/>
      <c r="D25" s="68"/>
      <c r="E25" s="68"/>
      <c r="F25" s="68"/>
      <c r="G25" s="68"/>
      <c r="H25" s="68"/>
      <c r="I25" s="68"/>
      <c r="J25" s="68"/>
      <c r="K25" s="68"/>
      <c r="L25" s="68"/>
      <c r="M25" s="68"/>
      <c r="N25" s="68"/>
      <c r="O25" s="68"/>
      <c r="P25" s="68"/>
      <c r="Q25" s="68"/>
      <c r="R25" s="68"/>
      <c r="S25" s="68"/>
      <c r="T25" s="68"/>
      <c r="U25" s="68"/>
      <c r="V25" s="68"/>
      <c r="W25" s="68"/>
      <c r="X25" s="68"/>
      <c r="Y25" s="68"/>
      <c r="Z25" s="68"/>
      <c r="AA25" s="68"/>
      <c r="AB25" s="68"/>
      <c r="AC25" s="68"/>
      <c r="AD25" s="68"/>
      <c r="AE25" s="68"/>
      <c r="AF25" s="68"/>
      <c r="AG25" s="68"/>
      <c r="AH25" s="68"/>
      <c r="AI25" s="68"/>
      <c r="AJ25" s="68"/>
      <c r="AK25" s="68"/>
      <c r="AL25" s="68"/>
      <c r="AM25" s="117"/>
      <c r="AN25" s="107"/>
      <c r="AO25" s="107"/>
      <c r="AP25" s="107"/>
      <c r="AQ25" s="107"/>
      <c r="AR25" s="107"/>
      <c r="AS25" s="107"/>
      <c r="AT25" s="107"/>
      <c r="AU25" s="107"/>
      <c r="AV25" s="107"/>
      <c r="AW25" s="107"/>
      <c r="AX25" s="107"/>
      <c r="AY25" s="107"/>
      <c r="AZ25" s="107"/>
      <c r="BA25" s="107"/>
      <c r="BB25" s="107"/>
      <c r="BC25" s="107"/>
      <c r="BD25" s="107"/>
      <c r="BE25" s="107"/>
      <c r="BF25" s="107"/>
      <c r="BG25" s="107"/>
      <c r="BH25" s="107"/>
      <c r="BI25" s="107"/>
      <c r="BJ25" s="107"/>
      <c r="BK25" s="107"/>
      <c r="BL25" s="107"/>
      <c r="BM25" s="107"/>
      <c r="BN25" s="107"/>
      <c r="BO25" s="107"/>
      <c r="BP25" s="107"/>
      <c r="BQ25" s="107"/>
      <c r="BR25" s="107"/>
      <c r="BS25" s="107"/>
      <c r="BT25" s="107"/>
      <c r="BU25" s="119"/>
      <c r="BV25" s="106"/>
      <c r="BW25" s="172">
        <f>+'自給率input'!E24</f>
        <v>0</v>
      </c>
      <c r="BX25" s="106"/>
      <c r="BY25" s="68"/>
      <c r="BZ25" s="68"/>
      <c r="CA25" s="68"/>
      <c r="CB25" s="68"/>
      <c r="CC25" s="68"/>
      <c r="CD25" s="68"/>
      <c r="CE25" s="68"/>
      <c r="CF25" s="68"/>
      <c r="CG25" s="68"/>
      <c r="CH25" s="68"/>
      <c r="CI25" s="68"/>
      <c r="CJ25" s="68"/>
      <c r="CK25" s="68"/>
      <c r="CL25" s="68"/>
      <c r="CM25" s="68"/>
      <c r="CN25" s="68"/>
      <c r="CO25" s="68"/>
      <c r="CP25" s="68"/>
      <c r="CQ25" s="68"/>
      <c r="CR25" s="68"/>
      <c r="CS25" s="68"/>
      <c r="CT25" s="68"/>
      <c r="CU25" s="68"/>
      <c r="CV25" s="68"/>
      <c r="CW25" s="68"/>
      <c r="CX25" s="68"/>
      <c r="CY25" s="68"/>
      <c r="CZ25" s="68"/>
      <c r="DA25" s="68"/>
      <c r="DB25" s="68"/>
      <c r="DC25" s="68"/>
      <c r="DD25" s="68"/>
      <c r="DE25" s="68"/>
      <c r="DF25" s="68"/>
      <c r="DG25" s="68"/>
      <c r="DH25" s="106"/>
      <c r="DI25" s="76"/>
      <c r="DJ25" s="117"/>
      <c r="DK25" s="106"/>
      <c r="DL25" s="76"/>
      <c r="DM25" s="117"/>
      <c r="DN25" s="106"/>
      <c r="DO25" s="316"/>
      <c r="DP25" s="314"/>
      <c r="DQ25" s="98"/>
      <c r="DR25" s="117"/>
      <c r="DS25" s="117"/>
      <c r="DT25" s="106"/>
      <c r="DU25" s="106"/>
      <c r="DV25" s="111"/>
      <c r="DW25" s="98"/>
      <c r="DX25" s="117"/>
      <c r="DY25" s="106"/>
      <c r="DZ25" s="107"/>
      <c r="EA25" s="98"/>
      <c r="EB25" s="117"/>
      <c r="EC25" s="106"/>
      <c r="ED25" s="106"/>
      <c r="EE25" s="153">
        <f t="shared" si="33"/>
        <v>0</v>
      </c>
    </row>
    <row r="26" spans="1:135" ht="11.25" customHeight="1" hidden="1">
      <c r="A26" s="58">
        <v>20</v>
      </c>
      <c r="B26" s="148"/>
      <c r="C26" s="93"/>
      <c r="D26" s="68"/>
      <c r="E26" s="68"/>
      <c r="F26" s="68"/>
      <c r="G26" s="68"/>
      <c r="H26" s="68"/>
      <c r="I26" s="68"/>
      <c r="J26" s="68"/>
      <c r="K26" s="68"/>
      <c r="L26" s="68"/>
      <c r="M26" s="68"/>
      <c r="N26" s="68"/>
      <c r="O26" s="68"/>
      <c r="P26" s="68"/>
      <c r="Q26" s="68"/>
      <c r="R26" s="68"/>
      <c r="S26" s="68"/>
      <c r="T26" s="68"/>
      <c r="U26" s="68"/>
      <c r="V26" s="68"/>
      <c r="W26" s="68"/>
      <c r="X26" s="68"/>
      <c r="Y26" s="68"/>
      <c r="Z26" s="68"/>
      <c r="AA26" s="68"/>
      <c r="AB26" s="68"/>
      <c r="AC26" s="68"/>
      <c r="AD26" s="68"/>
      <c r="AE26" s="68"/>
      <c r="AF26" s="68"/>
      <c r="AG26" s="68"/>
      <c r="AH26" s="68"/>
      <c r="AI26" s="68"/>
      <c r="AJ26" s="68"/>
      <c r="AK26" s="68"/>
      <c r="AL26" s="68"/>
      <c r="AM26" s="117"/>
      <c r="AN26" s="107"/>
      <c r="AO26" s="107"/>
      <c r="AP26" s="107"/>
      <c r="AQ26" s="107"/>
      <c r="AR26" s="107"/>
      <c r="AS26" s="107"/>
      <c r="AT26" s="107"/>
      <c r="AU26" s="107"/>
      <c r="AV26" s="107"/>
      <c r="AW26" s="107"/>
      <c r="AX26" s="107"/>
      <c r="AY26" s="107"/>
      <c r="AZ26" s="107"/>
      <c r="BA26" s="107"/>
      <c r="BB26" s="107"/>
      <c r="BC26" s="107"/>
      <c r="BD26" s="107"/>
      <c r="BE26" s="107"/>
      <c r="BF26" s="107"/>
      <c r="BG26" s="107"/>
      <c r="BH26" s="107"/>
      <c r="BI26" s="107"/>
      <c r="BJ26" s="107"/>
      <c r="BK26" s="107"/>
      <c r="BL26" s="107"/>
      <c r="BM26" s="107"/>
      <c r="BN26" s="107"/>
      <c r="BO26" s="107"/>
      <c r="BP26" s="107"/>
      <c r="BQ26" s="107"/>
      <c r="BR26" s="107"/>
      <c r="BS26" s="107"/>
      <c r="BT26" s="107"/>
      <c r="BU26" s="119"/>
      <c r="BV26" s="106"/>
      <c r="BW26" s="172">
        <f>+'自給率input'!E25</f>
        <v>0</v>
      </c>
      <c r="BX26" s="106"/>
      <c r="BY26" s="68"/>
      <c r="BZ26" s="68"/>
      <c r="CA26" s="68"/>
      <c r="CB26" s="68"/>
      <c r="CC26" s="68"/>
      <c r="CD26" s="68"/>
      <c r="CE26" s="68"/>
      <c r="CF26" s="68"/>
      <c r="CG26" s="68"/>
      <c r="CH26" s="68"/>
      <c r="CI26" s="68"/>
      <c r="CJ26" s="68"/>
      <c r="CK26" s="68"/>
      <c r="CL26" s="68"/>
      <c r="CM26" s="68"/>
      <c r="CN26" s="68"/>
      <c r="CO26" s="68"/>
      <c r="CP26" s="68"/>
      <c r="CQ26" s="68"/>
      <c r="CR26" s="68"/>
      <c r="CS26" s="68"/>
      <c r="CT26" s="68"/>
      <c r="CU26" s="68"/>
      <c r="CV26" s="68"/>
      <c r="CW26" s="68"/>
      <c r="CX26" s="68"/>
      <c r="CY26" s="68"/>
      <c r="CZ26" s="68"/>
      <c r="DA26" s="68"/>
      <c r="DB26" s="68"/>
      <c r="DC26" s="68"/>
      <c r="DD26" s="68"/>
      <c r="DE26" s="68"/>
      <c r="DF26" s="68"/>
      <c r="DG26" s="68"/>
      <c r="DH26" s="106"/>
      <c r="DI26" s="76"/>
      <c r="DJ26" s="117"/>
      <c r="DK26" s="106"/>
      <c r="DL26" s="76"/>
      <c r="DM26" s="117"/>
      <c r="DN26" s="106"/>
      <c r="DO26" s="316"/>
      <c r="DP26" s="314"/>
      <c r="DQ26" s="98"/>
      <c r="DR26" s="117"/>
      <c r="DS26" s="117"/>
      <c r="DT26" s="106"/>
      <c r="DU26" s="106"/>
      <c r="DV26" s="111"/>
      <c r="DW26" s="98"/>
      <c r="DX26" s="117"/>
      <c r="DY26" s="106"/>
      <c r="DZ26" s="107"/>
      <c r="EA26" s="98"/>
      <c r="EB26" s="117"/>
      <c r="EC26" s="106"/>
      <c r="ED26" s="106"/>
      <c r="EE26" s="153">
        <f t="shared" si="33"/>
        <v>0</v>
      </c>
    </row>
    <row r="27" spans="1:135" ht="11.25" customHeight="1" hidden="1">
      <c r="A27" s="58">
        <v>21</v>
      </c>
      <c r="B27" s="148"/>
      <c r="C27" s="93"/>
      <c r="D27" s="68"/>
      <c r="E27" s="68"/>
      <c r="F27" s="68"/>
      <c r="G27" s="68"/>
      <c r="H27" s="68"/>
      <c r="I27" s="68"/>
      <c r="J27" s="68"/>
      <c r="K27" s="68"/>
      <c r="L27" s="68"/>
      <c r="M27" s="68"/>
      <c r="N27" s="68"/>
      <c r="O27" s="68"/>
      <c r="P27" s="68"/>
      <c r="Q27" s="68"/>
      <c r="R27" s="68"/>
      <c r="S27" s="68"/>
      <c r="T27" s="68"/>
      <c r="U27" s="68"/>
      <c r="V27" s="68"/>
      <c r="W27" s="68"/>
      <c r="X27" s="68"/>
      <c r="Y27" s="68"/>
      <c r="Z27" s="68"/>
      <c r="AA27" s="68"/>
      <c r="AB27" s="68"/>
      <c r="AC27" s="68"/>
      <c r="AD27" s="68"/>
      <c r="AE27" s="68"/>
      <c r="AF27" s="68"/>
      <c r="AG27" s="68"/>
      <c r="AH27" s="68"/>
      <c r="AI27" s="68"/>
      <c r="AJ27" s="68"/>
      <c r="AK27" s="68"/>
      <c r="AL27" s="68"/>
      <c r="AM27" s="117"/>
      <c r="AN27" s="107"/>
      <c r="AO27" s="107"/>
      <c r="AP27" s="107"/>
      <c r="AQ27" s="107"/>
      <c r="AR27" s="107"/>
      <c r="AS27" s="107"/>
      <c r="AT27" s="107"/>
      <c r="AU27" s="107"/>
      <c r="AV27" s="107"/>
      <c r="AW27" s="107"/>
      <c r="AX27" s="107"/>
      <c r="AY27" s="107"/>
      <c r="AZ27" s="107"/>
      <c r="BA27" s="107"/>
      <c r="BB27" s="107"/>
      <c r="BC27" s="107"/>
      <c r="BD27" s="107"/>
      <c r="BE27" s="107"/>
      <c r="BF27" s="107"/>
      <c r="BG27" s="107"/>
      <c r="BH27" s="107"/>
      <c r="BI27" s="107"/>
      <c r="BJ27" s="107"/>
      <c r="BK27" s="107"/>
      <c r="BL27" s="107"/>
      <c r="BM27" s="107"/>
      <c r="BN27" s="107"/>
      <c r="BO27" s="107"/>
      <c r="BP27" s="107"/>
      <c r="BQ27" s="107"/>
      <c r="BR27" s="107"/>
      <c r="BS27" s="107"/>
      <c r="BT27" s="107"/>
      <c r="BU27" s="119"/>
      <c r="BV27" s="106"/>
      <c r="BW27" s="172">
        <f>+'自給率input'!E26</f>
        <v>0</v>
      </c>
      <c r="BX27" s="106"/>
      <c r="BY27" s="68"/>
      <c r="BZ27" s="68"/>
      <c r="CA27" s="68"/>
      <c r="CB27" s="68"/>
      <c r="CC27" s="68"/>
      <c r="CD27" s="68"/>
      <c r="CE27" s="68"/>
      <c r="CF27" s="68"/>
      <c r="CG27" s="68"/>
      <c r="CH27" s="68"/>
      <c r="CI27" s="68"/>
      <c r="CJ27" s="68"/>
      <c r="CK27" s="68"/>
      <c r="CL27" s="68"/>
      <c r="CM27" s="68"/>
      <c r="CN27" s="68"/>
      <c r="CO27" s="68"/>
      <c r="CP27" s="68"/>
      <c r="CQ27" s="68"/>
      <c r="CR27" s="68"/>
      <c r="CS27" s="68"/>
      <c r="CT27" s="68"/>
      <c r="CU27" s="68"/>
      <c r="CV27" s="68"/>
      <c r="CW27" s="68"/>
      <c r="CX27" s="68"/>
      <c r="CY27" s="68"/>
      <c r="CZ27" s="68"/>
      <c r="DA27" s="68"/>
      <c r="DB27" s="68"/>
      <c r="DC27" s="68"/>
      <c r="DD27" s="68"/>
      <c r="DE27" s="68"/>
      <c r="DF27" s="68"/>
      <c r="DG27" s="68"/>
      <c r="DH27" s="106"/>
      <c r="DI27" s="76"/>
      <c r="DJ27" s="117"/>
      <c r="DK27" s="106"/>
      <c r="DL27" s="76"/>
      <c r="DM27" s="117"/>
      <c r="DN27" s="106"/>
      <c r="DO27" s="316"/>
      <c r="DP27" s="314"/>
      <c r="DQ27" s="98"/>
      <c r="DR27" s="117"/>
      <c r="DS27" s="117"/>
      <c r="DT27" s="106"/>
      <c r="DU27" s="106"/>
      <c r="DV27" s="111"/>
      <c r="DW27" s="98"/>
      <c r="DX27" s="117"/>
      <c r="DY27" s="106"/>
      <c r="DZ27" s="107"/>
      <c r="EA27" s="98"/>
      <c r="EB27" s="117"/>
      <c r="EC27" s="106"/>
      <c r="ED27" s="106"/>
      <c r="EE27" s="153">
        <f t="shared" si="33"/>
        <v>0</v>
      </c>
    </row>
    <row r="28" spans="1:135" ht="11.25" customHeight="1" hidden="1">
      <c r="A28" s="58">
        <v>22</v>
      </c>
      <c r="B28" s="148"/>
      <c r="C28" s="93"/>
      <c r="D28" s="68"/>
      <c r="E28" s="68"/>
      <c r="F28" s="68"/>
      <c r="G28" s="68"/>
      <c r="H28" s="68"/>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8"/>
      <c r="AH28" s="68"/>
      <c r="AI28" s="68"/>
      <c r="AJ28" s="68"/>
      <c r="AK28" s="68"/>
      <c r="AL28" s="68"/>
      <c r="AM28" s="117"/>
      <c r="AN28" s="107"/>
      <c r="AO28" s="107"/>
      <c r="AP28" s="107"/>
      <c r="AQ28" s="107"/>
      <c r="AR28" s="107"/>
      <c r="AS28" s="107"/>
      <c r="AT28" s="107"/>
      <c r="AU28" s="107"/>
      <c r="AV28" s="107"/>
      <c r="AW28" s="107"/>
      <c r="AX28" s="107"/>
      <c r="AY28" s="107"/>
      <c r="AZ28" s="107"/>
      <c r="BA28" s="107"/>
      <c r="BB28" s="107"/>
      <c r="BC28" s="107"/>
      <c r="BD28" s="107"/>
      <c r="BE28" s="107"/>
      <c r="BF28" s="107"/>
      <c r="BG28" s="107"/>
      <c r="BH28" s="107"/>
      <c r="BI28" s="107"/>
      <c r="BJ28" s="107"/>
      <c r="BK28" s="107"/>
      <c r="BL28" s="107"/>
      <c r="BM28" s="107"/>
      <c r="BN28" s="107"/>
      <c r="BO28" s="107"/>
      <c r="BP28" s="107"/>
      <c r="BQ28" s="107"/>
      <c r="BR28" s="107"/>
      <c r="BS28" s="107"/>
      <c r="BT28" s="107"/>
      <c r="BU28" s="119"/>
      <c r="BV28" s="106"/>
      <c r="BW28" s="172">
        <f>+'自給率input'!E27</f>
        <v>0</v>
      </c>
      <c r="BX28" s="106"/>
      <c r="BY28" s="68"/>
      <c r="BZ28" s="68"/>
      <c r="CA28" s="68"/>
      <c r="CB28" s="68"/>
      <c r="CC28" s="68"/>
      <c r="CD28" s="68"/>
      <c r="CE28" s="68"/>
      <c r="CF28" s="68"/>
      <c r="CG28" s="68"/>
      <c r="CH28" s="68"/>
      <c r="CI28" s="68"/>
      <c r="CJ28" s="68"/>
      <c r="CK28" s="68"/>
      <c r="CL28" s="68"/>
      <c r="CM28" s="68"/>
      <c r="CN28" s="68"/>
      <c r="CO28" s="68"/>
      <c r="CP28" s="68"/>
      <c r="CQ28" s="68"/>
      <c r="CR28" s="68"/>
      <c r="CS28" s="68"/>
      <c r="CT28" s="68"/>
      <c r="CU28" s="68"/>
      <c r="CV28" s="68"/>
      <c r="CW28" s="68"/>
      <c r="CX28" s="68"/>
      <c r="CY28" s="68"/>
      <c r="CZ28" s="68"/>
      <c r="DA28" s="68"/>
      <c r="DB28" s="68"/>
      <c r="DC28" s="68"/>
      <c r="DD28" s="68"/>
      <c r="DE28" s="68"/>
      <c r="DF28" s="68"/>
      <c r="DG28" s="68"/>
      <c r="DH28" s="106"/>
      <c r="DI28" s="76"/>
      <c r="DJ28" s="117"/>
      <c r="DK28" s="106"/>
      <c r="DL28" s="76"/>
      <c r="DM28" s="117"/>
      <c r="DN28" s="106"/>
      <c r="DO28" s="316"/>
      <c r="DP28" s="314"/>
      <c r="DQ28" s="98"/>
      <c r="DR28" s="117"/>
      <c r="DS28" s="117"/>
      <c r="DT28" s="106"/>
      <c r="DU28" s="106"/>
      <c r="DV28" s="111"/>
      <c r="DW28" s="98"/>
      <c r="DX28" s="117"/>
      <c r="DY28" s="106"/>
      <c r="DZ28" s="107"/>
      <c r="EA28" s="98"/>
      <c r="EB28" s="117"/>
      <c r="EC28" s="106"/>
      <c r="ED28" s="106"/>
      <c r="EE28" s="153">
        <f t="shared" si="33"/>
        <v>0</v>
      </c>
    </row>
    <row r="29" spans="1:135" ht="11.25" customHeight="1" hidden="1">
      <c r="A29" s="58">
        <v>23</v>
      </c>
      <c r="B29" s="148"/>
      <c r="C29" s="93"/>
      <c r="D29" s="68"/>
      <c r="E29" s="68"/>
      <c r="F29" s="68"/>
      <c r="G29" s="68"/>
      <c r="H29" s="68"/>
      <c r="I29" s="68"/>
      <c r="J29" s="68"/>
      <c r="K29" s="68"/>
      <c r="L29" s="68"/>
      <c r="M29" s="68"/>
      <c r="N29" s="68"/>
      <c r="O29" s="68"/>
      <c r="P29" s="68"/>
      <c r="Q29" s="68"/>
      <c r="R29" s="68"/>
      <c r="S29" s="68"/>
      <c r="T29" s="68"/>
      <c r="U29" s="68"/>
      <c r="V29" s="68"/>
      <c r="W29" s="68"/>
      <c r="X29" s="68"/>
      <c r="Y29" s="68"/>
      <c r="Z29" s="68"/>
      <c r="AA29" s="68"/>
      <c r="AB29" s="68"/>
      <c r="AC29" s="68"/>
      <c r="AD29" s="68"/>
      <c r="AE29" s="68"/>
      <c r="AF29" s="68"/>
      <c r="AG29" s="68"/>
      <c r="AH29" s="68"/>
      <c r="AI29" s="68"/>
      <c r="AJ29" s="68"/>
      <c r="AK29" s="68"/>
      <c r="AL29" s="68"/>
      <c r="AM29" s="117"/>
      <c r="AN29" s="107"/>
      <c r="AO29" s="107"/>
      <c r="AP29" s="107"/>
      <c r="AQ29" s="107"/>
      <c r="AR29" s="107"/>
      <c r="AS29" s="107"/>
      <c r="AT29" s="107"/>
      <c r="AU29" s="107"/>
      <c r="AV29" s="107"/>
      <c r="AW29" s="107"/>
      <c r="AX29" s="107"/>
      <c r="AY29" s="107"/>
      <c r="AZ29" s="107"/>
      <c r="BA29" s="107"/>
      <c r="BB29" s="107"/>
      <c r="BC29" s="107"/>
      <c r="BD29" s="107"/>
      <c r="BE29" s="107"/>
      <c r="BF29" s="107"/>
      <c r="BG29" s="107"/>
      <c r="BH29" s="107"/>
      <c r="BI29" s="107"/>
      <c r="BJ29" s="107"/>
      <c r="BK29" s="107"/>
      <c r="BL29" s="107"/>
      <c r="BM29" s="107"/>
      <c r="BN29" s="107"/>
      <c r="BO29" s="107"/>
      <c r="BP29" s="107"/>
      <c r="BQ29" s="107"/>
      <c r="BR29" s="107"/>
      <c r="BS29" s="107"/>
      <c r="BT29" s="107"/>
      <c r="BU29" s="119"/>
      <c r="BV29" s="106"/>
      <c r="BW29" s="172">
        <f>+'自給率input'!E28</f>
        <v>0</v>
      </c>
      <c r="BX29" s="106"/>
      <c r="BY29" s="68"/>
      <c r="BZ29" s="68"/>
      <c r="CA29" s="68"/>
      <c r="CB29" s="68"/>
      <c r="CC29" s="68"/>
      <c r="CD29" s="68"/>
      <c r="CE29" s="68"/>
      <c r="CF29" s="68"/>
      <c r="CG29" s="68"/>
      <c r="CH29" s="68"/>
      <c r="CI29" s="68"/>
      <c r="CJ29" s="68"/>
      <c r="CK29" s="68"/>
      <c r="CL29" s="68"/>
      <c r="CM29" s="68"/>
      <c r="CN29" s="68"/>
      <c r="CO29" s="68"/>
      <c r="CP29" s="68"/>
      <c r="CQ29" s="68"/>
      <c r="CR29" s="68"/>
      <c r="CS29" s="68"/>
      <c r="CT29" s="68"/>
      <c r="CU29" s="68"/>
      <c r="CV29" s="68"/>
      <c r="CW29" s="68"/>
      <c r="CX29" s="68"/>
      <c r="CY29" s="68"/>
      <c r="CZ29" s="68"/>
      <c r="DA29" s="68"/>
      <c r="DB29" s="68"/>
      <c r="DC29" s="68"/>
      <c r="DD29" s="68"/>
      <c r="DE29" s="68"/>
      <c r="DF29" s="68"/>
      <c r="DG29" s="68"/>
      <c r="DH29" s="106"/>
      <c r="DI29" s="76"/>
      <c r="DJ29" s="117"/>
      <c r="DK29" s="106"/>
      <c r="DL29" s="76"/>
      <c r="DM29" s="117"/>
      <c r="DN29" s="106"/>
      <c r="DO29" s="316"/>
      <c r="DP29" s="314"/>
      <c r="DQ29" s="98"/>
      <c r="DR29" s="117"/>
      <c r="DS29" s="117"/>
      <c r="DT29" s="106"/>
      <c r="DU29" s="106"/>
      <c r="DV29" s="111"/>
      <c r="DW29" s="98"/>
      <c r="DX29" s="117"/>
      <c r="DY29" s="106"/>
      <c r="DZ29" s="107"/>
      <c r="EA29" s="98"/>
      <c r="EB29" s="117"/>
      <c r="EC29" s="106"/>
      <c r="ED29" s="106"/>
      <c r="EE29" s="153">
        <f t="shared" si="33"/>
        <v>0</v>
      </c>
    </row>
    <row r="30" spans="1:135" ht="11.25" customHeight="1" hidden="1">
      <c r="A30" s="58">
        <v>24</v>
      </c>
      <c r="B30" s="148"/>
      <c r="C30" s="93"/>
      <c r="D30" s="68"/>
      <c r="E30" s="68"/>
      <c r="F30" s="68"/>
      <c r="G30" s="68"/>
      <c r="H30" s="68"/>
      <c r="I30" s="68"/>
      <c r="J30" s="68"/>
      <c r="K30" s="68"/>
      <c r="L30" s="68"/>
      <c r="M30" s="68"/>
      <c r="N30" s="68"/>
      <c r="O30" s="68"/>
      <c r="P30" s="68"/>
      <c r="Q30" s="68"/>
      <c r="R30" s="68"/>
      <c r="S30" s="68"/>
      <c r="T30" s="68"/>
      <c r="U30" s="68"/>
      <c r="V30" s="68"/>
      <c r="W30" s="68"/>
      <c r="X30" s="68"/>
      <c r="Y30" s="68"/>
      <c r="Z30" s="68"/>
      <c r="AA30" s="68"/>
      <c r="AB30" s="68"/>
      <c r="AC30" s="68"/>
      <c r="AD30" s="68"/>
      <c r="AE30" s="68"/>
      <c r="AF30" s="68"/>
      <c r="AG30" s="68"/>
      <c r="AH30" s="68"/>
      <c r="AI30" s="68"/>
      <c r="AJ30" s="68"/>
      <c r="AK30" s="68"/>
      <c r="AL30" s="68"/>
      <c r="AM30" s="117"/>
      <c r="AN30" s="107"/>
      <c r="AO30" s="107"/>
      <c r="AP30" s="107"/>
      <c r="AQ30" s="107"/>
      <c r="AR30" s="107"/>
      <c r="AS30" s="107"/>
      <c r="AT30" s="107"/>
      <c r="AU30" s="107"/>
      <c r="AV30" s="107"/>
      <c r="AW30" s="107"/>
      <c r="AX30" s="107"/>
      <c r="AY30" s="107"/>
      <c r="AZ30" s="107"/>
      <c r="BA30" s="107"/>
      <c r="BB30" s="107"/>
      <c r="BC30" s="107"/>
      <c r="BD30" s="107"/>
      <c r="BE30" s="107"/>
      <c r="BF30" s="107"/>
      <c r="BG30" s="107"/>
      <c r="BH30" s="107"/>
      <c r="BI30" s="107"/>
      <c r="BJ30" s="107"/>
      <c r="BK30" s="107"/>
      <c r="BL30" s="107"/>
      <c r="BM30" s="107"/>
      <c r="BN30" s="107"/>
      <c r="BO30" s="107"/>
      <c r="BP30" s="107"/>
      <c r="BQ30" s="107"/>
      <c r="BR30" s="107"/>
      <c r="BS30" s="107"/>
      <c r="BT30" s="107"/>
      <c r="BU30" s="119"/>
      <c r="BV30" s="106"/>
      <c r="BW30" s="172">
        <f>+'自給率input'!E29</f>
        <v>0</v>
      </c>
      <c r="BX30" s="106"/>
      <c r="BY30" s="68"/>
      <c r="BZ30" s="68"/>
      <c r="CA30" s="68"/>
      <c r="CB30" s="68"/>
      <c r="CC30" s="68"/>
      <c r="CD30" s="68"/>
      <c r="CE30" s="68"/>
      <c r="CF30" s="68"/>
      <c r="CG30" s="68"/>
      <c r="CH30" s="68"/>
      <c r="CI30" s="68"/>
      <c r="CJ30" s="68"/>
      <c r="CK30" s="68"/>
      <c r="CL30" s="68"/>
      <c r="CM30" s="68"/>
      <c r="CN30" s="68"/>
      <c r="CO30" s="68"/>
      <c r="CP30" s="68"/>
      <c r="CQ30" s="68"/>
      <c r="CR30" s="68"/>
      <c r="CS30" s="68"/>
      <c r="CT30" s="68"/>
      <c r="CU30" s="68"/>
      <c r="CV30" s="68"/>
      <c r="CW30" s="68"/>
      <c r="CX30" s="68"/>
      <c r="CY30" s="68"/>
      <c r="CZ30" s="68"/>
      <c r="DA30" s="68"/>
      <c r="DB30" s="68"/>
      <c r="DC30" s="68"/>
      <c r="DD30" s="68"/>
      <c r="DE30" s="68"/>
      <c r="DF30" s="68"/>
      <c r="DG30" s="68"/>
      <c r="DH30" s="106"/>
      <c r="DI30" s="76"/>
      <c r="DJ30" s="117"/>
      <c r="DK30" s="106"/>
      <c r="DL30" s="76"/>
      <c r="DM30" s="117"/>
      <c r="DN30" s="106"/>
      <c r="DO30" s="316"/>
      <c r="DP30" s="314"/>
      <c r="DQ30" s="98"/>
      <c r="DR30" s="117"/>
      <c r="DS30" s="117"/>
      <c r="DT30" s="106"/>
      <c r="DU30" s="106"/>
      <c r="DV30" s="111"/>
      <c r="DW30" s="98"/>
      <c r="DX30" s="117"/>
      <c r="DY30" s="106"/>
      <c r="DZ30" s="107"/>
      <c r="EA30" s="98"/>
      <c r="EB30" s="117"/>
      <c r="EC30" s="106"/>
      <c r="ED30" s="106"/>
      <c r="EE30" s="153">
        <f t="shared" si="33"/>
        <v>0</v>
      </c>
    </row>
    <row r="31" spans="1:135" ht="11.25" customHeight="1" hidden="1">
      <c r="A31" s="58">
        <v>25</v>
      </c>
      <c r="B31" s="148"/>
      <c r="C31" s="93"/>
      <c r="D31" s="68"/>
      <c r="E31" s="68"/>
      <c r="F31" s="68"/>
      <c r="G31" s="68"/>
      <c r="H31" s="68"/>
      <c r="I31" s="68"/>
      <c r="J31" s="68"/>
      <c r="K31" s="68"/>
      <c r="L31" s="68"/>
      <c r="M31" s="68"/>
      <c r="N31" s="68"/>
      <c r="O31" s="68"/>
      <c r="P31" s="68"/>
      <c r="Q31" s="68"/>
      <c r="R31" s="68"/>
      <c r="S31" s="68"/>
      <c r="T31" s="68"/>
      <c r="U31" s="68"/>
      <c r="V31" s="68"/>
      <c r="W31" s="68"/>
      <c r="X31" s="68"/>
      <c r="Y31" s="68"/>
      <c r="Z31" s="68"/>
      <c r="AA31" s="68"/>
      <c r="AB31" s="68"/>
      <c r="AC31" s="68"/>
      <c r="AD31" s="68"/>
      <c r="AE31" s="68"/>
      <c r="AF31" s="68"/>
      <c r="AG31" s="68"/>
      <c r="AH31" s="68"/>
      <c r="AI31" s="68"/>
      <c r="AJ31" s="68"/>
      <c r="AK31" s="68"/>
      <c r="AL31" s="68"/>
      <c r="AM31" s="117"/>
      <c r="AN31" s="107"/>
      <c r="AO31" s="107"/>
      <c r="AP31" s="107"/>
      <c r="AQ31" s="107"/>
      <c r="AR31" s="107"/>
      <c r="AS31" s="107"/>
      <c r="AT31" s="107"/>
      <c r="AU31" s="107"/>
      <c r="AV31" s="107"/>
      <c r="AW31" s="107"/>
      <c r="AX31" s="107"/>
      <c r="AY31" s="107"/>
      <c r="AZ31" s="107"/>
      <c r="BA31" s="107"/>
      <c r="BB31" s="107"/>
      <c r="BC31" s="107"/>
      <c r="BD31" s="107"/>
      <c r="BE31" s="107"/>
      <c r="BF31" s="107"/>
      <c r="BG31" s="107"/>
      <c r="BH31" s="107"/>
      <c r="BI31" s="107"/>
      <c r="BJ31" s="107"/>
      <c r="BK31" s="107"/>
      <c r="BL31" s="107"/>
      <c r="BM31" s="107"/>
      <c r="BN31" s="107"/>
      <c r="BO31" s="107"/>
      <c r="BP31" s="107"/>
      <c r="BQ31" s="107"/>
      <c r="BR31" s="107"/>
      <c r="BS31" s="107"/>
      <c r="BT31" s="107"/>
      <c r="BU31" s="119"/>
      <c r="BV31" s="106"/>
      <c r="BW31" s="172">
        <f>+'自給率input'!E30</f>
        <v>0</v>
      </c>
      <c r="BX31" s="106"/>
      <c r="BY31" s="68"/>
      <c r="BZ31" s="68"/>
      <c r="CA31" s="68"/>
      <c r="CB31" s="68"/>
      <c r="CC31" s="68"/>
      <c r="CD31" s="68"/>
      <c r="CE31" s="68"/>
      <c r="CF31" s="68"/>
      <c r="CG31" s="68"/>
      <c r="CH31" s="68"/>
      <c r="CI31" s="68"/>
      <c r="CJ31" s="68"/>
      <c r="CK31" s="68"/>
      <c r="CL31" s="68"/>
      <c r="CM31" s="68"/>
      <c r="CN31" s="68"/>
      <c r="CO31" s="68"/>
      <c r="CP31" s="68"/>
      <c r="CQ31" s="68"/>
      <c r="CR31" s="68"/>
      <c r="CS31" s="68"/>
      <c r="CT31" s="68"/>
      <c r="CU31" s="68"/>
      <c r="CV31" s="68"/>
      <c r="CW31" s="68"/>
      <c r="CX31" s="68"/>
      <c r="CY31" s="68"/>
      <c r="CZ31" s="68"/>
      <c r="DA31" s="68"/>
      <c r="DB31" s="68"/>
      <c r="DC31" s="68"/>
      <c r="DD31" s="68"/>
      <c r="DE31" s="68"/>
      <c r="DF31" s="68"/>
      <c r="DG31" s="68"/>
      <c r="DH31" s="106"/>
      <c r="DI31" s="76"/>
      <c r="DJ31" s="117"/>
      <c r="DK31" s="106"/>
      <c r="DL31" s="76"/>
      <c r="DM31" s="117"/>
      <c r="DN31" s="106"/>
      <c r="DO31" s="316"/>
      <c r="DP31" s="314"/>
      <c r="DQ31" s="98"/>
      <c r="DR31" s="117"/>
      <c r="DS31" s="117"/>
      <c r="DT31" s="106"/>
      <c r="DU31" s="106"/>
      <c r="DV31" s="111"/>
      <c r="DW31" s="98"/>
      <c r="DX31" s="117"/>
      <c r="DY31" s="106"/>
      <c r="DZ31" s="107"/>
      <c r="EA31" s="98"/>
      <c r="EB31" s="117"/>
      <c r="EC31" s="106"/>
      <c r="ED31" s="106"/>
      <c r="EE31" s="153">
        <f t="shared" si="33"/>
        <v>0</v>
      </c>
    </row>
    <row r="32" spans="1:135" ht="11.25" customHeight="1" hidden="1">
      <c r="A32" s="58">
        <v>26</v>
      </c>
      <c r="B32" s="148"/>
      <c r="C32" s="93"/>
      <c r="D32" s="68"/>
      <c r="E32" s="68"/>
      <c r="F32" s="68"/>
      <c r="G32" s="68"/>
      <c r="H32" s="68"/>
      <c r="I32" s="68"/>
      <c r="J32" s="68"/>
      <c r="K32" s="68"/>
      <c r="L32" s="68"/>
      <c r="M32" s="68"/>
      <c r="N32" s="68"/>
      <c r="O32" s="68"/>
      <c r="P32" s="68"/>
      <c r="Q32" s="68"/>
      <c r="R32" s="68"/>
      <c r="S32" s="68"/>
      <c r="T32" s="68"/>
      <c r="U32" s="68"/>
      <c r="V32" s="68"/>
      <c r="W32" s="68"/>
      <c r="X32" s="68"/>
      <c r="Y32" s="68"/>
      <c r="Z32" s="68"/>
      <c r="AA32" s="68"/>
      <c r="AB32" s="68"/>
      <c r="AC32" s="68"/>
      <c r="AD32" s="68"/>
      <c r="AE32" s="68"/>
      <c r="AF32" s="68"/>
      <c r="AG32" s="68"/>
      <c r="AH32" s="68"/>
      <c r="AI32" s="68"/>
      <c r="AJ32" s="68"/>
      <c r="AK32" s="68"/>
      <c r="AL32" s="68"/>
      <c r="AM32" s="117"/>
      <c r="AN32" s="107"/>
      <c r="AO32" s="107"/>
      <c r="AP32" s="107"/>
      <c r="AQ32" s="107"/>
      <c r="AR32" s="107"/>
      <c r="AS32" s="107"/>
      <c r="AT32" s="107"/>
      <c r="AU32" s="107"/>
      <c r="AV32" s="107"/>
      <c r="AW32" s="107"/>
      <c r="AX32" s="107"/>
      <c r="AY32" s="107"/>
      <c r="AZ32" s="107"/>
      <c r="BA32" s="107"/>
      <c r="BB32" s="107"/>
      <c r="BC32" s="107"/>
      <c r="BD32" s="107"/>
      <c r="BE32" s="107"/>
      <c r="BF32" s="107"/>
      <c r="BG32" s="107"/>
      <c r="BH32" s="107"/>
      <c r="BI32" s="107"/>
      <c r="BJ32" s="107"/>
      <c r="BK32" s="107"/>
      <c r="BL32" s="107"/>
      <c r="BM32" s="107"/>
      <c r="BN32" s="107"/>
      <c r="BO32" s="107"/>
      <c r="BP32" s="107"/>
      <c r="BQ32" s="107"/>
      <c r="BR32" s="107"/>
      <c r="BS32" s="107"/>
      <c r="BT32" s="107"/>
      <c r="BU32" s="119"/>
      <c r="BV32" s="106"/>
      <c r="BW32" s="172">
        <f>+'自給率input'!E31</f>
        <v>0</v>
      </c>
      <c r="BX32" s="106"/>
      <c r="BY32" s="68"/>
      <c r="BZ32" s="68"/>
      <c r="CA32" s="68"/>
      <c r="CB32" s="68"/>
      <c r="CC32" s="68"/>
      <c r="CD32" s="68"/>
      <c r="CE32" s="68"/>
      <c r="CF32" s="68"/>
      <c r="CG32" s="68"/>
      <c r="CH32" s="68"/>
      <c r="CI32" s="68"/>
      <c r="CJ32" s="68"/>
      <c r="CK32" s="68"/>
      <c r="CL32" s="68"/>
      <c r="CM32" s="68"/>
      <c r="CN32" s="68"/>
      <c r="CO32" s="68"/>
      <c r="CP32" s="68"/>
      <c r="CQ32" s="68"/>
      <c r="CR32" s="68"/>
      <c r="CS32" s="68"/>
      <c r="CT32" s="68"/>
      <c r="CU32" s="68"/>
      <c r="CV32" s="68"/>
      <c r="CW32" s="68"/>
      <c r="CX32" s="68"/>
      <c r="CY32" s="68"/>
      <c r="CZ32" s="68"/>
      <c r="DA32" s="68"/>
      <c r="DB32" s="68"/>
      <c r="DC32" s="68"/>
      <c r="DD32" s="68"/>
      <c r="DE32" s="68"/>
      <c r="DF32" s="68"/>
      <c r="DG32" s="68"/>
      <c r="DH32" s="106"/>
      <c r="DI32" s="76"/>
      <c r="DJ32" s="117"/>
      <c r="DK32" s="106"/>
      <c r="DL32" s="76"/>
      <c r="DM32" s="117"/>
      <c r="DN32" s="106"/>
      <c r="DO32" s="316"/>
      <c r="DP32" s="314"/>
      <c r="DQ32" s="98"/>
      <c r="DR32" s="117"/>
      <c r="DS32" s="117"/>
      <c r="DT32" s="106"/>
      <c r="DU32" s="106"/>
      <c r="DV32" s="111"/>
      <c r="DW32" s="98"/>
      <c r="DX32" s="117"/>
      <c r="DY32" s="106"/>
      <c r="DZ32" s="107"/>
      <c r="EA32" s="98"/>
      <c r="EB32" s="117"/>
      <c r="EC32" s="106"/>
      <c r="ED32" s="106"/>
      <c r="EE32" s="153">
        <f t="shared" si="33"/>
        <v>0</v>
      </c>
    </row>
    <row r="33" spans="1:135" ht="11.25" customHeight="1" hidden="1">
      <c r="A33" s="58">
        <v>27</v>
      </c>
      <c r="B33" s="148"/>
      <c r="C33" s="93"/>
      <c r="D33" s="68"/>
      <c r="E33" s="68"/>
      <c r="F33" s="68"/>
      <c r="G33" s="68"/>
      <c r="H33" s="68"/>
      <c r="I33" s="68"/>
      <c r="J33" s="68"/>
      <c r="K33" s="68"/>
      <c r="L33" s="68"/>
      <c r="M33" s="68"/>
      <c r="N33" s="68"/>
      <c r="O33" s="68"/>
      <c r="P33" s="68"/>
      <c r="Q33" s="68"/>
      <c r="R33" s="68"/>
      <c r="S33" s="68"/>
      <c r="T33" s="68"/>
      <c r="U33" s="68"/>
      <c r="V33" s="68"/>
      <c r="W33" s="68"/>
      <c r="X33" s="68"/>
      <c r="Y33" s="68"/>
      <c r="Z33" s="68"/>
      <c r="AA33" s="68"/>
      <c r="AB33" s="68"/>
      <c r="AC33" s="68"/>
      <c r="AD33" s="68"/>
      <c r="AE33" s="68"/>
      <c r="AF33" s="68"/>
      <c r="AG33" s="68"/>
      <c r="AH33" s="68"/>
      <c r="AI33" s="68"/>
      <c r="AJ33" s="68"/>
      <c r="AK33" s="68"/>
      <c r="AL33" s="68"/>
      <c r="AM33" s="117"/>
      <c r="AN33" s="107"/>
      <c r="AO33" s="107"/>
      <c r="AP33" s="107"/>
      <c r="AQ33" s="107"/>
      <c r="AR33" s="107"/>
      <c r="AS33" s="107"/>
      <c r="AT33" s="107"/>
      <c r="AU33" s="107"/>
      <c r="AV33" s="107"/>
      <c r="AW33" s="107"/>
      <c r="AX33" s="107"/>
      <c r="AY33" s="107"/>
      <c r="AZ33" s="107"/>
      <c r="BA33" s="107"/>
      <c r="BB33" s="107"/>
      <c r="BC33" s="107"/>
      <c r="BD33" s="107"/>
      <c r="BE33" s="107"/>
      <c r="BF33" s="107"/>
      <c r="BG33" s="107"/>
      <c r="BH33" s="107"/>
      <c r="BI33" s="107"/>
      <c r="BJ33" s="107"/>
      <c r="BK33" s="107"/>
      <c r="BL33" s="107"/>
      <c r="BM33" s="107"/>
      <c r="BN33" s="107"/>
      <c r="BO33" s="107"/>
      <c r="BP33" s="107"/>
      <c r="BQ33" s="107"/>
      <c r="BR33" s="107"/>
      <c r="BS33" s="107"/>
      <c r="BT33" s="107"/>
      <c r="BU33" s="119"/>
      <c r="BV33" s="106"/>
      <c r="BW33" s="172">
        <f>+'自給率input'!E32</f>
        <v>0</v>
      </c>
      <c r="BX33" s="106"/>
      <c r="BY33" s="68"/>
      <c r="BZ33" s="68"/>
      <c r="CA33" s="68"/>
      <c r="CB33" s="68"/>
      <c r="CC33" s="68"/>
      <c r="CD33" s="68"/>
      <c r="CE33" s="68"/>
      <c r="CF33" s="68"/>
      <c r="CG33" s="68"/>
      <c r="CH33" s="68"/>
      <c r="CI33" s="68"/>
      <c r="CJ33" s="68"/>
      <c r="CK33" s="68"/>
      <c r="CL33" s="68"/>
      <c r="CM33" s="68"/>
      <c r="CN33" s="68"/>
      <c r="CO33" s="68"/>
      <c r="CP33" s="68"/>
      <c r="CQ33" s="68"/>
      <c r="CR33" s="68"/>
      <c r="CS33" s="68"/>
      <c r="CT33" s="68"/>
      <c r="CU33" s="68"/>
      <c r="CV33" s="68"/>
      <c r="CW33" s="68"/>
      <c r="CX33" s="68"/>
      <c r="CY33" s="68"/>
      <c r="CZ33" s="68"/>
      <c r="DA33" s="68"/>
      <c r="DB33" s="68"/>
      <c r="DC33" s="68"/>
      <c r="DD33" s="68"/>
      <c r="DE33" s="68"/>
      <c r="DF33" s="68"/>
      <c r="DG33" s="68"/>
      <c r="DH33" s="106"/>
      <c r="DI33" s="76"/>
      <c r="DJ33" s="117"/>
      <c r="DK33" s="106"/>
      <c r="DL33" s="76"/>
      <c r="DM33" s="117"/>
      <c r="DN33" s="106"/>
      <c r="DO33" s="316"/>
      <c r="DP33" s="314"/>
      <c r="DQ33" s="98"/>
      <c r="DR33" s="117"/>
      <c r="DS33" s="117"/>
      <c r="DT33" s="106"/>
      <c r="DU33" s="106"/>
      <c r="DV33" s="111"/>
      <c r="DW33" s="98"/>
      <c r="DX33" s="117"/>
      <c r="DY33" s="106"/>
      <c r="DZ33" s="107"/>
      <c r="EA33" s="98"/>
      <c r="EB33" s="117"/>
      <c r="EC33" s="106"/>
      <c r="ED33" s="106"/>
      <c r="EE33" s="153">
        <f t="shared" si="33"/>
        <v>0</v>
      </c>
    </row>
    <row r="34" spans="1:135" ht="11.25" customHeight="1" hidden="1">
      <c r="A34" s="58">
        <v>28</v>
      </c>
      <c r="B34" s="148"/>
      <c r="C34" s="93"/>
      <c r="D34" s="68"/>
      <c r="E34" s="68"/>
      <c r="F34" s="68"/>
      <c r="G34" s="68"/>
      <c r="H34" s="68"/>
      <c r="I34" s="68"/>
      <c r="J34" s="68"/>
      <c r="K34" s="68"/>
      <c r="L34" s="68"/>
      <c r="M34" s="68"/>
      <c r="N34" s="68"/>
      <c r="O34" s="68"/>
      <c r="P34" s="68"/>
      <c r="Q34" s="68"/>
      <c r="R34" s="68"/>
      <c r="S34" s="68"/>
      <c r="T34" s="68"/>
      <c r="U34" s="68"/>
      <c r="V34" s="68"/>
      <c r="W34" s="68"/>
      <c r="X34" s="68"/>
      <c r="Y34" s="68"/>
      <c r="Z34" s="68"/>
      <c r="AA34" s="68"/>
      <c r="AB34" s="68"/>
      <c r="AC34" s="68"/>
      <c r="AD34" s="68"/>
      <c r="AE34" s="68"/>
      <c r="AF34" s="68"/>
      <c r="AG34" s="68"/>
      <c r="AH34" s="68"/>
      <c r="AI34" s="68"/>
      <c r="AJ34" s="68"/>
      <c r="AK34" s="68"/>
      <c r="AL34" s="68"/>
      <c r="AM34" s="117"/>
      <c r="AN34" s="107"/>
      <c r="AO34" s="107"/>
      <c r="AP34" s="107"/>
      <c r="AQ34" s="107"/>
      <c r="AR34" s="107"/>
      <c r="AS34" s="107"/>
      <c r="AT34" s="107"/>
      <c r="AU34" s="107"/>
      <c r="AV34" s="107"/>
      <c r="AW34" s="107"/>
      <c r="AX34" s="107"/>
      <c r="AY34" s="107"/>
      <c r="AZ34" s="107"/>
      <c r="BA34" s="107"/>
      <c r="BB34" s="107"/>
      <c r="BC34" s="107"/>
      <c r="BD34" s="107"/>
      <c r="BE34" s="107"/>
      <c r="BF34" s="107"/>
      <c r="BG34" s="107"/>
      <c r="BH34" s="107"/>
      <c r="BI34" s="107"/>
      <c r="BJ34" s="107"/>
      <c r="BK34" s="107"/>
      <c r="BL34" s="107"/>
      <c r="BM34" s="107"/>
      <c r="BN34" s="107"/>
      <c r="BO34" s="107"/>
      <c r="BP34" s="107"/>
      <c r="BQ34" s="107"/>
      <c r="BR34" s="107"/>
      <c r="BS34" s="107"/>
      <c r="BT34" s="107"/>
      <c r="BU34" s="119"/>
      <c r="BV34" s="106"/>
      <c r="BW34" s="172">
        <f>+'自給率input'!E33</f>
        <v>0</v>
      </c>
      <c r="BX34" s="106"/>
      <c r="BY34" s="68"/>
      <c r="BZ34" s="68"/>
      <c r="CA34" s="68"/>
      <c r="CB34" s="68"/>
      <c r="CC34" s="68"/>
      <c r="CD34" s="68"/>
      <c r="CE34" s="68"/>
      <c r="CF34" s="68"/>
      <c r="CG34" s="68"/>
      <c r="CH34" s="68"/>
      <c r="CI34" s="68"/>
      <c r="CJ34" s="68"/>
      <c r="CK34" s="68"/>
      <c r="CL34" s="68"/>
      <c r="CM34" s="68"/>
      <c r="CN34" s="68"/>
      <c r="CO34" s="68"/>
      <c r="CP34" s="68"/>
      <c r="CQ34" s="68"/>
      <c r="CR34" s="68"/>
      <c r="CS34" s="68"/>
      <c r="CT34" s="68"/>
      <c r="CU34" s="68"/>
      <c r="CV34" s="68"/>
      <c r="CW34" s="68"/>
      <c r="CX34" s="68"/>
      <c r="CY34" s="68"/>
      <c r="CZ34" s="68"/>
      <c r="DA34" s="68"/>
      <c r="DB34" s="68"/>
      <c r="DC34" s="68"/>
      <c r="DD34" s="68"/>
      <c r="DE34" s="68"/>
      <c r="DF34" s="68"/>
      <c r="DG34" s="68"/>
      <c r="DH34" s="106"/>
      <c r="DI34" s="76"/>
      <c r="DJ34" s="117"/>
      <c r="DK34" s="106"/>
      <c r="DL34" s="76"/>
      <c r="DM34" s="117"/>
      <c r="DN34" s="106"/>
      <c r="DO34" s="316"/>
      <c r="DP34" s="314"/>
      <c r="DQ34" s="98"/>
      <c r="DR34" s="117"/>
      <c r="DS34" s="117"/>
      <c r="DT34" s="106"/>
      <c r="DU34" s="106"/>
      <c r="DV34" s="111"/>
      <c r="DW34" s="98"/>
      <c r="DX34" s="117"/>
      <c r="DY34" s="106"/>
      <c r="DZ34" s="107"/>
      <c r="EA34" s="98"/>
      <c r="EB34" s="117"/>
      <c r="EC34" s="106"/>
      <c r="ED34" s="106"/>
      <c r="EE34" s="153">
        <f t="shared" si="33"/>
        <v>0</v>
      </c>
    </row>
    <row r="35" spans="1:135" ht="11.25" customHeight="1" hidden="1">
      <c r="A35" s="58">
        <v>29</v>
      </c>
      <c r="B35" s="148"/>
      <c r="C35" s="93"/>
      <c r="D35" s="68"/>
      <c r="E35" s="68"/>
      <c r="F35" s="68"/>
      <c r="G35" s="68"/>
      <c r="H35" s="68"/>
      <c r="I35" s="68"/>
      <c r="J35" s="68"/>
      <c r="K35" s="68"/>
      <c r="L35" s="68"/>
      <c r="M35" s="68"/>
      <c r="N35" s="68"/>
      <c r="O35" s="68"/>
      <c r="P35" s="68"/>
      <c r="Q35" s="68"/>
      <c r="R35" s="68"/>
      <c r="S35" s="68"/>
      <c r="T35" s="68"/>
      <c r="U35" s="68"/>
      <c r="V35" s="68"/>
      <c r="W35" s="68"/>
      <c r="X35" s="68"/>
      <c r="Y35" s="68"/>
      <c r="Z35" s="68"/>
      <c r="AA35" s="68"/>
      <c r="AB35" s="68"/>
      <c r="AC35" s="68"/>
      <c r="AD35" s="68"/>
      <c r="AE35" s="68"/>
      <c r="AF35" s="68"/>
      <c r="AG35" s="68"/>
      <c r="AH35" s="68"/>
      <c r="AI35" s="68"/>
      <c r="AJ35" s="68"/>
      <c r="AK35" s="68"/>
      <c r="AL35" s="68"/>
      <c r="AM35" s="117"/>
      <c r="AN35" s="107"/>
      <c r="AO35" s="107"/>
      <c r="AP35" s="107"/>
      <c r="AQ35" s="107"/>
      <c r="AR35" s="107"/>
      <c r="AS35" s="107"/>
      <c r="AT35" s="107"/>
      <c r="AU35" s="107"/>
      <c r="AV35" s="107"/>
      <c r="AW35" s="107"/>
      <c r="AX35" s="107"/>
      <c r="AY35" s="107"/>
      <c r="AZ35" s="107"/>
      <c r="BA35" s="107"/>
      <c r="BB35" s="107"/>
      <c r="BC35" s="107"/>
      <c r="BD35" s="107"/>
      <c r="BE35" s="107"/>
      <c r="BF35" s="107"/>
      <c r="BG35" s="107"/>
      <c r="BH35" s="107"/>
      <c r="BI35" s="107"/>
      <c r="BJ35" s="107"/>
      <c r="BK35" s="107"/>
      <c r="BL35" s="107"/>
      <c r="BM35" s="107"/>
      <c r="BN35" s="107"/>
      <c r="BO35" s="107"/>
      <c r="BP35" s="107"/>
      <c r="BQ35" s="107"/>
      <c r="BR35" s="107"/>
      <c r="BS35" s="107"/>
      <c r="BT35" s="107"/>
      <c r="BU35" s="119"/>
      <c r="BV35" s="106"/>
      <c r="BW35" s="172">
        <f>+'自給率input'!E34</f>
        <v>0</v>
      </c>
      <c r="BX35" s="106"/>
      <c r="BY35" s="68"/>
      <c r="BZ35" s="68"/>
      <c r="CA35" s="68"/>
      <c r="CB35" s="68"/>
      <c r="CC35" s="68"/>
      <c r="CD35" s="68"/>
      <c r="CE35" s="68"/>
      <c r="CF35" s="68"/>
      <c r="CG35" s="68"/>
      <c r="CH35" s="68"/>
      <c r="CI35" s="68"/>
      <c r="CJ35" s="68"/>
      <c r="CK35" s="68"/>
      <c r="CL35" s="68"/>
      <c r="CM35" s="68"/>
      <c r="CN35" s="68"/>
      <c r="CO35" s="68"/>
      <c r="CP35" s="68"/>
      <c r="CQ35" s="68"/>
      <c r="CR35" s="68"/>
      <c r="CS35" s="68"/>
      <c r="CT35" s="68"/>
      <c r="CU35" s="68"/>
      <c r="CV35" s="68"/>
      <c r="CW35" s="68"/>
      <c r="CX35" s="68"/>
      <c r="CY35" s="68"/>
      <c r="CZ35" s="68"/>
      <c r="DA35" s="68"/>
      <c r="DB35" s="68"/>
      <c r="DC35" s="68"/>
      <c r="DD35" s="68"/>
      <c r="DE35" s="68"/>
      <c r="DF35" s="68"/>
      <c r="DG35" s="68"/>
      <c r="DH35" s="106"/>
      <c r="DI35" s="76"/>
      <c r="DJ35" s="117"/>
      <c r="DK35" s="106"/>
      <c r="DL35" s="76"/>
      <c r="DM35" s="117"/>
      <c r="DN35" s="106"/>
      <c r="DO35" s="316"/>
      <c r="DP35" s="314"/>
      <c r="DQ35" s="98"/>
      <c r="DR35" s="117"/>
      <c r="DS35" s="117"/>
      <c r="DT35" s="106"/>
      <c r="DU35" s="106"/>
      <c r="DV35" s="111"/>
      <c r="DW35" s="98"/>
      <c r="DX35" s="117"/>
      <c r="DY35" s="106"/>
      <c r="DZ35" s="107"/>
      <c r="EA35" s="98"/>
      <c r="EB35" s="117"/>
      <c r="EC35" s="106"/>
      <c r="ED35" s="106"/>
      <c r="EE35" s="153">
        <f t="shared" si="33"/>
        <v>0</v>
      </c>
    </row>
    <row r="36" spans="1:135" ht="11.25" customHeight="1" hidden="1">
      <c r="A36" s="58">
        <v>30</v>
      </c>
      <c r="B36" s="148"/>
      <c r="C36" s="93"/>
      <c r="D36" s="68"/>
      <c r="E36" s="68"/>
      <c r="F36" s="68"/>
      <c r="G36" s="68"/>
      <c r="H36" s="68"/>
      <c r="I36" s="68"/>
      <c r="J36" s="68"/>
      <c r="K36" s="68"/>
      <c r="L36" s="68"/>
      <c r="M36" s="68"/>
      <c r="N36" s="68"/>
      <c r="O36" s="68"/>
      <c r="P36" s="68"/>
      <c r="Q36" s="68"/>
      <c r="R36" s="68"/>
      <c r="S36" s="68"/>
      <c r="T36" s="68"/>
      <c r="U36" s="68"/>
      <c r="V36" s="68"/>
      <c r="W36" s="68"/>
      <c r="X36" s="68"/>
      <c r="Y36" s="68"/>
      <c r="Z36" s="68"/>
      <c r="AA36" s="68"/>
      <c r="AB36" s="68"/>
      <c r="AC36" s="68"/>
      <c r="AD36" s="68"/>
      <c r="AE36" s="68"/>
      <c r="AF36" s="68"/>
      <c r="AG36" s="68"/>
      <c r="AH36" s="68"/>
      <c r="AI36" s="68"/>
      <c r="AJ36" s="68"/>
      <c r="AK36" s="68"/>
      <c r="AL36" s="68"/>
      <c r="AM36" s="117"/>
      <c r="AN36" s="107"/>
      <c r="AO36" s="107"/>
      <c r="AP36" s="107"/>
      <c r="AQ36" s="107"/>
      <c r="AR36" s="107"/>
      <c r="AS36" s="107"/>
      <c r="AT36" s="107"/>
      <c r="AU36" s="107"/>
      <c r="AV36" s="107"/>
      <c r="AW36" s="107"/>
      <c r="AX36" s="107"/>
      <c r="AY36" s="107"/>
      <c r="AZ36" s="107"/>
      <c r="BA36" s="107"/>
      <c r="BB36" s="107"/>
      <c r="BC36" s="107"/>
      <c r="BD36" s="107"/>
      <c r="BE36" s="107"/>
      <c r="BF36" s="107"/>
      <c r="BG36" s="107"/>
      <c r="BH36" s="107"/>
      <c r="BI36" s="107"/>
      <c r="BJ36" s="107"/>
      <c r="BK36" s="107"/>
      <c r="BL36" s="107"/>
      <c r="BM36" s="107"/>
      <c r="BN36" s="107"/>
      <c r="BO36" s="107"/>
      <c r="BP36" s="107"/>
      <c r="BQ36" s="107"/>
      <c r="BR36" s="107"/>
      <c r="BS36" s="107"/>
      <c r="BT36" s="107"/>
      <c r="BU36" s="119"/>
      <c r="BV36" s="106"/>
      <c r="BW36" s="172">
        <f>+'自給率input'!E35</f>
        <v>0</v>
      </c>
      <c r="BX36" s="106"/>
      <c r="BY36" s="68"/>
      <c r="BZ36" s="68"/>
      <c r="CA36" s="68"/>
      <c r="CB36" s="68"/>
      <c r="CC36" s="68"/>
      <c r="CD36" s="68"/>
      <c r="CE36" s="68"/>
      <c r="CF36" s="68"/>
      <c r="CG36" s="68"/>
      <c r="CH36" s="68"/>
      <c r="CI36" s="68"/>
      <c r="CJ36" s="68"/>
      <c r="CK36" s="68"/>
      <c r="CL36" s="68"/>
      <c r="CM36" s="68"/>
      <c r="CN36" s="68"/>
      <c r="CO36" s="68"/>
      <c r="CP36" s="68"/>
      <c r="CQ36" s="68"/>
      <c r="CR36" s="68"/>
      <c r="CS36" s="68"/>
      <c r="CT36" s="68"/>
      <c r="CU36" s="68"/>
      <c r="CV36" s="68"/>
      <c r="CW36" s="68"/>
      <c r="CX36" s="68"/>
      <c r="CY36" s="68"/>
      <c r="CZ36" s="68"/>
      <c r="DA36" s="68"/>
      <c r="DB36" s="68"/>
      <c r="DC36" s="68"/>
      <c r="DD36" s="68"/>
      <c r="DE36" s="68"/>
      <c r="DF36" s="68"/>
      <c r="DG36" s="68"/>
      <c r="DH36" s="106"/>
      <c r="DI36" s="76"/>
      <c r="DJ36" s="117"/>
      <c r="DK36" s="106"/>
      <c r="DL36" s="76"/>
      <c r="DM36" s="117"/>
      <c r="DN36" s="106"/>
      <c r="DO36" s="316"/>
      <c r="DP36" s="314"/>
      <c r="DQ36" s="98"/>
      <c r="DR36" s="117"/>
      <c r="DS36" s="117"/>
      <c r="DT36" s="106"/>
      <c r="DU36" s="106"/>
      <c r="DV36" s="111"/>
      <c r="DW36" s="98"/>
      <c r="DX36" s="117"/>
      <c r="DY36" s="106"/>
      <c r="DZ36" s="107"/>
      <c r="EA36" s="98"/>
      <c r="EB36" s="117"/>
      <c r="EC36" s="106"/>
      <c r="ED36" s="106"/>
      <c r="EE36" s="153">
        <f t="shared" si="33"/>
        <v>0</v>
      </c>
    </row>
    <row r="37" spans="1:135" ht="11.25" customHeight="1" hidden="1">
      <c r="A37" s="58">
        <v>31</v>
      </c>
      <c r="B37" s="148"/>
      <c r="C37" s="93"/>
      <c r="D37" s="68"/>
      <c r="E37" s="68"/>
      <c r="F37" s="68"/>
      <c r="G37" s="68"/>
      <c r="H37" s="68"/>
      <c r="I37" s="68"/>
      <c r="J37" s="68"/>
      <c r="K37" s="68"/>
      <c r="L37" s="68"/>
      <c r="M37" s="68"/>
      <c r="N37" s="68"/>
      <c r="O37" s="68"/>
      <c r="P37" s="68"/>
      <c r="Q37" s="68"/>
      <c r="R37" s="68"/>
      <c r="S37" s="68"/>
      <c r="T37" s="68"/>
      <c r="U37" s="68"/>
      <c r="V37" s="68"/>
      <c r="W37" s="68"/>
      <c r="X37" s="68"/>
      <c r="Y37" s="68"/>
      <c r="Z37" s="68"/>
      <c r="AA37" s="68"/>
      <c r="AB37" s="68"/>
      <c r="AC37" s="68"/>
      <c r="AD37" s="68"/>
      <c r="AE37" s="68"/>
      <c r="AF37" s="68"/>
      <c r="AG37" s="68"/>
      <c r="AH37" s="68"/>
      <c r="AI37" s="68"/>
      <c r="AJ37" s="68"/>
      <c r="AK37" s="68"/>
      <c r="AL37" s="68"/>
      <c r="AM37" s="117"/>
      <c r="AN37" s="107"/>
      <c r="AO37" s="107"/>
      <c r="AP37" s="107"/>
      <c r="AQ37" s="107"/>
      <c r="AR37" s="107"/>
      <c r="AS37" s="107"/>
      <c r="AT37" s="107"/>
      <c r="AU37" s="107"/>
      <c r="AV37" s="107"/>
      <c r="AW37" s="107"/>
      <c r="AX37" s="107"/>
      <c r="AY37" s="107"/>
      <c r="AZ37" s="107"/>
      <c r="BA37" s="107"/>
      <c r="BB37" s="107"/>
      <c r="BC37" s="107"/>
      <c r="BD37" s="107"/>
      <c r="BE37" s="107"/>
      <c r="BF37" s="107"/>
      <c r="BG37" s="107"/>
      <c r="BH37" s="107"/>
      <c r="BI37" s="107"/>
      <c r="BJ37" s="107"/>
      <c r="BK37" s="107"/>
      <c r="BL37" s="107"/>
      <c r="BM37" s="107"/>
      <c r="BN37" s="107"/>
      <c r="BO37" s="107"/>
      <c r="BP37" s="107"/>
      <c r="BQ37" s="107"/>
      <c r="BR37" s="107"/>
      <c r="BS37" s="107"/>
      <c r="BT37" s="107"/>
      <c r="BU37" s="119"/>
      <c r="BV37" s="106"/>
      <c r="BW37" s="172">
        <f>+'自給率input'!E36</f>
        <v>0</v>
      </c>
      <c r="BX37" s="106"/>
      <c r="BY37" s="68"/>
      <c r="BZ37" s="68"/>
      <c r="CA37" s="68"/>
      <c r="CB37" s="68"/>
      <c r="CC37" s="68"/>
      <c r="CD37" s="68"/>
      <c r="CE37" s="68"/>
      <c r="CF37" s="68"/>
      <c r="CG37" s="68"/>
      <c r="CH37" s="68"/>
      <c r="CI37" s="68"/>
      <c r="CJ37" s="68"/>
      <c r="CK37" s="68"/>
      <c r="CL37" s="68"/>
      <c r="CM37" s="68"/>
      <c r="CN37" s="68"/>
      <c r="CO37" s="68"/>
      <c r="CP37" s="68"/>
      <c r="CQ37" s="68"/>
      <c r="CR37" s="68"/>
      <c r="CS37" s="68"/>
      <c r="CT37" s="68"/>
      <c r="CU37" s="68"/>
      <c r="CV37" s="68"/>
      <c r="CW37" s="68"/>
      <c r="CX37" s="68"/>
      <c r="CY37" s="68"/>
      <c r="CZ37" s="68"/>
      <c r="DA37" s="68"/>
      <c r="DB37" s="68"/>
      <c r="DC37" s="68"/>
      <c r="DD37" s="68"/>
      <c r="DE37" s="68"/>
      <c r="DF37" s="68"/>
      <c r="DG37" s="68"/>
      <c r="DH37" s="106"/>
      <c r="DI37" s="76"/>
      <c r="DJ37" s="117"/>
      <c r="DK37" s="106"/>
      <c r="DL37" s="76"/>
      <c r="DM37" s="117"/>
      <c r="DN37" s="106"/>
      <c r="DO37" s="316"/>
      <c r="DP37" s="314"/>
      <c r="DQ37" s="98"/>
      <c r="DR37" s="117"/>
      <c r="DS37" s="117"/>
      <c r="DT37" s="106"/>
      <c r="DU37" s="106"/>
      <c r="DV37" s="111"/>
      <c r="DW37" s="98"/>
      <c r="DX37" s="117"/>
      <c r="DY37" s="106"/>
      <c r="DZ37" s="107"/>
      <c r="EA37" s="98"/>
      <c r="EB37" s="117"/>
      <c r="EC37" s="106"/>
      <c r="ED37" s="106"/>
      <c r="EE37" s="153">
        <f t="shared" si="33"/>
        <v>0</v>
      </c>
    </row>
    <row r="38" spans="1:135" ht="11.25" customHeight="1" hidden="1">
      <c r="A38" s="58">
        <v>32</v>
      </c>
      <c r="B38" s="148"/>
      <c r="C38" s="93"/>
      <c r="D38" s="68"/>
      <c r="E38" s="68"/>
      <c r="F38" s="68"/>
      <c r="G38" s="68"/>
      <c r="H38" s="68"/>
      <c r="I38" s="68"/>
      <c r="J38" s="68"/>
      <c r="K38" s="68"/>
      <c r="L38" s="68"/>
      <c r="M38" s="68"/>
      <c r="N38" s="68"/>
      <c r="O38" s="68"/>
      <c r="P38" s="68"/>
      <c r="Q38" s="68"/>
      <c r="R38" s="68"/>
      <c r="S38" s="68"/>
      <c r="T38" s="68"/>
      <c r="U38" s="68"/>
      <c r="V38" s="68"/>
      <c r="W38" s="68"/>
      <c r="X38" s="68"/>
      <c r="Y38" s="68"/>
      <c r="Z38" s="68"/>
      <c r="AA38" s="68"/>
      <c r="AB38" s="68"/>
      <c r="AC38" s="68"/>
      <c r="AD38" s="68"/>
      <c r="AE38" s="68"/>
      <c r="AF38" s="68"/>
      <c r="AG38" s="68"/>
      <c r="AH38" s="68"/>
      <c r="AI38" s="68"/>
      <c r="AJ38" s="68"/>
      <c r="AK38" s="68"/>
      <c r="AL38" s="68"/>
      <c r="AM38" s="117"/>
      <c r="AN38" s="107"/>
      <c r="AO38" s="107"/>
      <c r="AP38" s="107"/>
      <c r="AQ38" s="107"/>
      <c r="AR38" s="107"/>
      <c r="AS38" s="107"/>
      <c r="AT38" s="107"/>
      <c r="AU38" s="107"/>
      <c r="AV38" s="107"/>
      <c r="AW38" s="107"/>
      <c r="AX38" s="107"/>
      <c r="AY38" s="107"/>
      <c r="AZ38" s="107"/>
      <c r="BA38" s="107"/>
      <c r="BB38" s="107"/>
      <c r="BC38" s="107"/>
      <c r="BD38" s="107"/>
      <c r="BE38" s="107"/>
      <c r="BF38" s="107"/>
      <c r="BG38" s="107"/>
      <c r="BH38" s="107"/>
      <c r="BI38" s="107"/>
      <c r="BJ38" s="107"/>
      <c r="BK38" s="107"/>
      <c r="BL38" s="107"/>
      <c r="BM38" s="107"/>
      <c r="BN38" s="107"/>
      <c r="BO38" s="107"/>
      <c r="BP38" s="107"/>
      <c r="BQ38" s="107"/>
      <c r="BR38" s="107"/>
      <c r="BS38" s="107"/>
      <c r="BT38" s="107"/>
      <c r="BU38" s="119"/>
      <c r="BV38" s="106"/>
      <c r="BW38" s="172">
        <f>+'自給率input'!E37</f>
        <v>0</v>
      </c>
      <c r="BX38" s="106"/>
      <c r="BY38" s="68"/>
      <c r="BZ38" s="68"/>
      <c r="CA38" s="68"/>
      <c r="CB38" s="68"/>
      <c r="CC38" s="68"/>
      <c r="CD38" s="68"/>
      <c r="CE38" s="68"/>
      <c r="CF38" s="68"/>
      <c r="CG38" s="68"/>
      <c r="CH38" s="68"/>
      <c r="CI38" s="68"/>
      <c r="CJ38" s="68"/>
      <c r="CK38" s="68"/>
      <c r="CL38" s="68"/>
      <c r="CM38" s="68"/>
      <c r="CN38" s="68"/>
      <c r="CO38" s="68"/>
      <c r="CP38" s="68"/>
      <c r="CQ38" s="68"/>
      <c r="CR38" s="68"/>
      <c r="CS38" s="68"/>
      <c r="CT38" s="68"/>
      <c r="CU38" s="68"/>
      <c r="CV38" s="68"/>
      <c r="CW38" s="68"/>
      <c r="CX38" s="68"/>
      <c r="CY38" s="68"/>
      <c r="CZ38" s="68"/>
      <c r="DA38" s="68"/>
      <c r="DB38" s="68"/>
      <c r="DC38" s="68"/>
      <c r="DD38" s="68"/>
      <c r="DE38" s="68"/>
      <c r="DF38" s="68"/>
      <c r="DG38" s="68"/>
      <c r="DH38" s="106"/>
      <c r="DI38" s="76"/>
      <c r="DJ38" s="117"/>
      <c r="DK38" s="106"/>
      <c r="DL38" s="76"/>
      <c r="DM38" s="117"/>
      <c r="DN38" s="106"/>
      <c r="DO38" s="316"/>
      <c r="DP38" s="314"/>
      <c r="DQ38" s="98"/>
      <c r="DR38" s="117"/>
      <c r="DS38" s="117"/>
      <c r="DT38" s="106"/>
      <c r="DU38" s="106"/>
      <c r="DV38" s="111"/>
      <c r="DW38" s="98"/>
      <c r="DX38" s="117"/>
      <c r="DY38" s="106"/>
      <c r="DZ38" s="107"/>
      <c r="EA38" s="98"/>
      <c r="EB38" s="117"/>
      <c r="EC38" s="106"/>
      <c r="ED38" s="106"/>
      <c r="EE38" s="153">
        <f t="shared" si="33"/>
        <v>0</v>
      </c>
    </row>
    <row r="39" spans="1:135" ht="11.25" customHeight="1" hidden="1">
      <c r="A39" s="58">
        <v>33</v>
      </c>
      <c r="B39" s="148"/>
      <c r="C39" s="93"/>
      <c r="D39" s="68"/>
      <c r="E39" s="68"/>
      <c r="F39" s="68"/>
      <c r="G39" s="68"/>
      <c r="H39" s="68"/>
      <c r="I39" s="68"/>
      <c r="J39" s="68"/>
      <c r="K39" s="68"/>
      <c r="L39" s="68"/>
      <c r="M39" s="68"/>
      <c r="N39" s="68"/>
      <c r="O39" s="68"/>
      <c r="P39" s="68"/>
      <c r="Q39" s="68"/>
      <c r="R39" s="68"/>
      <c r="S39" s="68"/>
      <c r="T39" s="68"/>
      <c r="U39" s="68"/>
      <c r="V39" s="68"/>
      <c r="W39" s="68"/>
      <c r="X39" s="68"/>
      <c r="Y39" s="68"/>
      <c r="Z39" s="68"/>
      <c r="AA39" s="68"/>
      <c r="AB39" s="68"/>
      <c r="AC39" s="68"/>
      <c r="AD39" s="68"/>
      <c r="AE39" s="68"/>
      <c r="AF39" s="68"/>
      <c r="AG39" s="68"/>
      <c r="AH39" s="68"/>
      <c r="AI39" s="68"/>
      <c r="AJ39" s="68"/>
      <c r="AK39" s="68"/>
      <c r="AL39" s="68"/>
      <c r="AM39" s="117"/>
      <c r="AN39" s="107"/>
      <c r="AO39" s="107"/>
      <c r="AP39" s="107"/>
      <c r="AQ39" s="107"/>
      <c r="AR39" s="107"/>
      <c r="AS39" s="107"/>
      <c r="AT39" s="107"/>
      <c r="AU39" s="107"/>
      <c r="AV39" s="107"/>
      <c r="AW39" s="107"/>
      <c r="AX39" s="107"/>
      <c r="AY39" s="107"/>
      <c r="AZ39" s="107"/>
      <c r="BA39" s="107"/>
      <c r="BB39" s="107"/>
      <c r="BC39" s="107"/>
      <c r="BD39" s="107"/>
      <c r="BE39" s="107"/>
      <c r="BF39" s="107"/>
      <c r="BG39" s="107"/>
      <c r="BH39" s="107"/>
      <c r="BI39" s="107"/>
      <c r="BJ39" s="107"/>
      <c r="BK39" s="107"/>
      <c r="BL39" s="107"/>
      <c r="BM39" s="107"/>
      <c r="BN39" s="107"/>
      <c r="BO39" s="107"/>
      <c r="BP39" s="107"/>
      <c r="BQ39" s="107"/>
      <c r="BR39" s="107"/>
      <c r="BS39" s="107"/>
      <c r="BT39" s="107"/>
      <c r="BU39" s="119"/>
      <c r="BV39" s="106"/>
      <c r="BW39" s="172">
        <f>+'自給率input'!E38</f>
        <v>0</v>
      </c>
      <c r="BX39" s="106"/>
      <c r="BY39" s="68"/>
      <c r="BZ39" s="68"/>
      <c r="CA39" s="68"/>
      <c r="CB39" s="68"/>
      <c r="CC39" s="68"/>
      <c r="CD39" s="68"/>
      <c r="CE39" s="68"/>
      <c r="CF39" s="68"/>
      <c r="CG39" s="68"/>
      <c r="CH39" s="68"/>
      <c r="CI39" s="68"/>
      <c r="CJ39" s="68"/>
      <c r="CK39" s="68"/>
      <c r="CL39" s="68"/>
      <c r="CM39" s="68"/>
      <c r="CN39" s="68"/>
      <c r="CO39" s="68"/>
      <c r="CP39" s="68"/>
      <c r="CQ39" s="68"/>
      <c r="CR39" s="68"/>
      <c r="CS39" s="68"/>
      <c r="CT39" s="68"/>
      <c r="CU39" s="68"/>
      <c r="CV39" s="68"/>
      <c r="CW39" s="68"/>
      <c r="CX39" s="68"/>
      <c r="CY39" s="68"/>
      <c r="CZ39" s="68"/>
      <c r="DA39" s="68"/>
      <c r="DB39" s="68"/>
      <c r="DC39" s="68"/>
      <c r="DD39" s="68"/>
      <c r="DE39" s="68"/>
      <c r="DF39" s="68"/>
      <c r="DG39" s="68"/>
      <c r="DH39" s="106"/>
      <c r="DI39" s="76"/>
      <c r="DJ39" s="117"/>
      <c r="DK39" s="106"/>
      <c r="DL39" s="76"/>
      <c r="DM39" s="117"/>
      <c r="DN39" s="106"/>
      <c r="DO39" s="316"/>
      <c r="DP39" s="314"/>
      <c r="DQ39" s="98"/>
      <c r="DR39" s="117"/>
      <c r="DS39" s="117"/>
      <c r="DT39" s="106"/>
      <c r="DU39" s="106"/>
      <c r="DV39" s="111"/>
      <c r="DW39" s="98"/>
      <c r="DX39" s="117"/>
      <c r="DY39" s="106"/>
      <c r="DZ39" s="107"/>
      <c r="EA39" s="98"/>
      <c r="EB39" s="117"/>
      <c r="EC39" s="106"/>
      <c r="ED39" s="106"/>
      <c r="EE39" s="153">
        <f t="shared" si="33"/>
        <v>0</v>
      </c>
    </row>
    <row r="40" spans="1:135" ht="11.25" customHeight="1" hidden="1">
      <c r="A40" s="58">
        <v>34</v>
      </c>
      <c r="B40" s="148"/>
      <c r="C40" s="93"/>
      <c r="D40" s="68"/>
      <c r="E40" s="68"/>
      <c r="F40" s="68"/>
      <c r="G40" s="68"/>
      <c r="H40" s="68"/>
      <c r="I40" s="68"/>
      <c r="J40" s="68"/>
      <c r="K40" s="68"/>
      <c r="L40" s="68"/>
      <c r="M40" s="68"/>
      <c r="N40" s="68"/>
      <c r="O40" s="68"/>
      <c r="P40" s="68"/>
      <c r="Q40" s="68"/>
      <c r="R40" s="68"/>
      <c r="S40" s="68"/>
      <c r="T40" s="68"/>
      <c r="U40" s="68"/>
      <c r="V40" s="68"/>
      <c r="W40" s="68"/>
      <c r="X40" s="68"/>
      <c r="Y40" s="68"/>
      <c r="Z40" s="68"/>
      <c r="AA40" s="68"/>
      <c r="AB40" s="68"/>
      <c r="AC40" s="68"/>
      <c r="AD40" s="68"/>
      <c r="AE40" s="68"/>
      <c r="AF40" s="68"/>
      <c r="AG40" s="68"/>
      <c r="AH40" s="68"/>
      <c r="AI40" s="68"/>
      <c r="AJ40" s="68"/>
      <c r="AK40" s="68"/>
      <c r="AL40" s="68"/>
      <c r="AM40" s="117"/>
      <c r="AN40" s="107"/>
      <c r="AO40" s="107"/>
      <c r="AP40" s="107"/>
      <c r="AQ40" s="107"/>
      <c r="AR40" s="107"/>
      <c r="AS40" s="107"/>
      <c r="AT40" s="107"/>
      <c r="AU40" s="107"/>
      <c r="AV40" s="107"/>
      <c r="AW40" s="107"/>
      <c r="AX40" s="107"/>
      <c r="AY40" s="107"/>
      <c r="AZ40" s="107"/>
      <c r="BA40" s="107"/>
      <c r="BB40" s="107"/>
      <c r="BC40" s="107"/>
      <c r="BD40" s="107"/>
      <c r="BE40" s="107"/>
      <c r="BF40" s="107"/>
      <c r="BG40" s="107"/>
      <c r="BH40" s="107"/>
      <c r="BI40" s="107"/>
      <c r="BJ40" s="107"/>
      <c r="BK40" s="107"/>
      <c r="BL40" s="107"/>
      <c r="BM40" s="107"/>
      <c r="BN40" s="107"/>
      <c r="BO40" s="107"/>
      <c r="BP40" s="107"/>
      <c r="BQ40" s="107"/>
      <c r="BR40" s="107"/>
      <c r="BS40" s="107"/>
      <c r="BT40" s="107"/>
      <c r="BU40" s="119"/>
      <c r="BV40" s="106"/>
      <c r="BW40" s="172">
        <f>+'自給率input'!E39</f>
        <v>0</v>
      </c>
      <c r="BX40" s="106"/>
      <c r="BY40" s="68"/>
      <c r="BZ40" s="68"/>
      <c r="CA40" s="68"/>
      <c r="CB40" s="68"/>
      <c r="CC40" s="68"/>
      <c r="CD40" s="68"/>
      <c r="CE40" s="68"/>
      <c r="CF40" s="68"/>
      <c r="CG40" s="68"/>
      <c r="CH40" s="68"/>
      <c r="CI40" s="68"/>
      <c r="CJ40" s="68"/>
      <c r="CK40" s="68"/>
      <c r="CL40" s="68"/>
      <c r="CM40" s="68"/>
      <c r="CN40" s="68"/>
      <c r="CO40" s="68"/>
      <c r="CP40" s="68"/>
      <c r="CQ40" s="68"/>
      <c r="CR40" s="68"/>
      <c r="CS40" s="68"/>
      <c r="CT40" s="68"/>
      <c r="CU40" s="68"/>
      <c r="CV40" s="68"/>
      <c r="CW40" s="68"/>
      <c r="CX40" s="68"/>
      <c r="CY40" s="68"/>
      <c r="CZ40" s="68"/>
      <c r="DA40" s="68"/>
      <c r="DB40" s="68"/>
      <c r="DC40" s="68"/>
      <c r="DD40" s="68"/>
      <c r="DE40" s="68"/>
      <c r="DF40" s="68"/>
      <c r="DG40" s="68"/>
      <c r="DH40" s="106"/>
      <c r="DI40" s="76"/>
      <c r="DJ40" s="117"/>
      <c r="DK40" s="106"/>
      <c r="DL40" s="76"/>
      <c r="DM40" s="117"/>
      <c r="DN40" s="106"/>
      <c r="DO40" s="316"/>
      <c r="DP40" s="314"/>
      <c r="DQ40" s="98"/>
      <c r="DR40" s="117"/>
      <c r="DS40" s="117"/>
      <c r="DT40" s="106"/>
      <c r="DU40" s="106"/>
      <c r="DV40" s="111"/>
      <c r="DW40" s="98"/>
      <c r="DX40" s="117"/>
      <c r="DY40" s="106"/>
      <c r="DZ40" s="107"/>
      <c r="EA40" s="98"/>
      <c r="EB40" s="117"/>
      <c r="EC40" s="106"/>
      <c r="ED40" s="106"/>
      <c r="EE40" s="153">
        <f t="shared" si="33"/>
        <v>0</v>
      </c>
    </row>
    <row r="41" spans="1:135" ht="11.25" customHeight="1" hidden="1">
      <c r="A41" s="58">
        <v>35</v>
      </c>
      <c r="B41" s="148"/>
      <c r="C41" s="93"/>
      <c r="D41" s="68"/>
      <c r="E41" s="68"/>
      <c r="F41" s="68"/>
      <c r="G41" s="68"/>
      <c r="H41" s="68"/>
      <c r="I41" s="68"/>
      <c r="J41" s="68"/>
      <c r="K41" s="68"/>
      <c r="L41" s="68"/>
      <c r="M41" s="68"/>
      <c r="N41" s="68"/>
      <c r="O41" s="68"/>
      <c r="P41" s="68"/>
      <c r="Q41" s="68"/>
      <c r="R41" s="68"/>
      <c r="S41" s="68"/>
      <c r="T41" s="68"/>
      <c r="U41" s="68"/>
      <c r="V41" s="68"/>
      <c r="W41" s="68"/>
      <c r="X41" s="68"/>
      <c r="Y41" s="68"/>
      <c r="Z41" s="68"/>
      <c r="AA41" s="68"/>
      <c r="AB41" s="68"/>
      <c r="AC41" s="68"/>
      <c r="AD41" s="68"/>
      <c r="AE41" s="68"/>
      <c r="AF41" s="68"/>
      <c r="AG41" s="68"/>
      <c r="AH41" s="68"/>
      <c r="AI41" s="68"/>
      <c r="AJ41" s="68"/>
      <c r="AK41" s="68"/>
      <c r="AL41" s="68"/>
      <c r="AM41" s="120"/>
      <c r="AN41" s="121"/>
      <c r="AO41" s="121"/>
      <c r="AP41" s="121"/>
      <c r="AQ41" s="121"/>
      <c r="AR41" s="121"/>
      <c r="AS41" s="121"/>
      <c r="AT41" s="121"/>
      <c r="AU41" s="121"/>
      <c r="AV41" s="121"/>
      <c r="AW41" s="121"/>
      <c r="AX41" s="121"/>
      <c r="AY41" s="121"/>
      <c r="AZ41" s="121"/>
      <c r="BA41" s="121"/>
      <c r="BB41" s="121"/>
      <c r="BC41" s="121"/>
      <c r="BD41" s="121"/>
      <c r="BE41" s="121"/>
      <c r="BF41" s="121"/>
      <c r="BG41" s="121"/>
      <c r="BH41" s="121"/>
      <c r="BI41" s="121"/>
      <c r="BJ41" s="121"/>
      <c r="BK41" s="121"/>
      <c r="BL41" s="121"/>
      <c r="BM41" s="121"/>
      <c r="BN41" s="121"/>
      <c r="BO41" s="121"/>
      <c r="BP41" s="121"/>
      <c r="BQ41" s="121"/>
      <c r="BR41" s="121"/>
      <c r="BS41" s="121"/>
      <c r="BT41" s="121"/>
      <c r="BU41" s="122"/>
      <c r="BV41" s="106"/>
      <c r="BW41" s="172">
        <f>+'自給率input'!E40</f>
        <v>0</v>
      </c>
      <c r="BX41" s="106"/>
      <c r="BY41" s="68"/>
      <c r="BZ41" s="68"/>
      <c r="CA41" s="68"/>
      <c r="CB41" s="68"/>
      <c r="CC41" s="169">
        <v>0.007001</v>
      </c>
      <c r="CD41" s="68"/>
      <c r="CE41" s="68"/>
      <c r="CF41" s="68"/>
      <c r="CG41" s="68"/>
      <c r="CH41" s="68"/>
      <c r="CI41" s="68"/>
      <c r="CJ41" s="68"/>
      <c r="CK41" s="68"/>
      <c r="CL41" s="68"/>
      <c r="CM41" s="68"/>
      <c r="CN41" s="68"/>
      <c r="CO41" s="68"/>
      <c r="CP41" s="68"/>
      <c r="CQ41" s="68"/>
      <c r="CR41" s="68"/>
      <c r="CS41" s="68"/>
      <c r="CT41" s="68"/>
      <c r="CU41" s="68"/>
      <c r="CV41" s="68"/>
      <c r="CW41" s="68"/>
      <c r="CX41" s="68"/>
      <c r="CY41" s="68"/>
      <c r="CZ41" s="68"/>
      <c r="DA41" s="68"/>
      <c r="DB41" s="68"/>
      <c r="DC41" s="68"/>
      <c r="DD41" s="68"/>
      <c r="DE41" s="68"/>
      <c r="DF41" s="68"/>
      <c r="DG41" s="68"/>
      <c r="DH41" s="106"/>
      <c r="DI41" s="76"/>
      <c r="DJ41" s="117"/>
      <c r="DK41" s="106"/>
      <c r="DL41" s="76"/>
      <c r="DM41" s="117"/>
      <c r="DN41" s="106"/>
      <c r="DO41" s="316"/>
      <c r="DP41" s="314"/>
      <c r="DQ41" s="98"/>
      <c r="DR41" s="117"/>
      <c r="DS41" s="117"/>
      <c r="DT41" s="106"/>
      <c r="DU41" s="106"/>
      <c r="DV41" s="111"/>
      <c r="DW41" s="98"/>
      <c r="DX41" s="117"/>
      <c r="DY41" s="106"/>
      <c r="DZ41" s="107"/>
      <c r="EA41" s="98"/>
      <c r="EB41" s="117"/>
      <c r="EC41" s="106"/>
      <c r="ED41" s="106"/>
      <c r="EE41" s="153">
        <f t="shared" si="33"/>
        <v>0</v>
      </c>
    </row>
    <row r="42" spans="1:135" ht="11.25" customHeight="1">
      <c r="A42" s="62"/>
      <c r="B42" s="149" t="s">
        <v>42</v>
      </c>
      <c r="C42" s="123">
        <f>SUM(C7:C41)</f>
        <v>49952.100000000006</v>
      </c>
      <c r="D42" s="108">
        <f>SUM(D7:D41)</f>
        <v>0.33620000000000005</v>
      </c>
      <c r="E42" s="108">
        <f aca="true" t="shared" si="34" ref="E42:R42">SUM(E7:E41)</f>
        <v>0.5491</v>
      </c>
      <c r="F42" s="108">
        <f t="shared" si="34"/>
        <v>0.6102</v>
      </c>
      <c r="G42" s="108">
        <f t="shared" si="34"/>
        <v>0.6025</v>
      </c>
      <c r="H42" s="108">
        <f t="shared" si="34"/>
        <v>0.5106999999999999</v>
      </c>
      <c r="I42" s="108">
        <f t="shared" si="34"/>
        <v>0.5304</v>
      </c>
      <c r="J42" s="108">
        <f t="shared" si="34"/>
        <v>0.39049999999999996</v>
      </c>
      <c r="K42" s="108">
        <f t="shared" si="34"/>
        <v>0.2838</v>
      </c>
      <c r="L42" s="108">
        <f t="shared" si="34"/>
        <v>0.1634</v>
      </c>
      <c r="M42" s="108">
        <f t="shared" si="34"/>
        <v>0.6093000000000001</v>
      </c>
      <c r="N42" s="108">
        <f t="shared" si="34"/>
        <v>0.30469999999999997</v>
      </c>
      <c r="O42" s="108">
        <f t="shared" si="34"/>
        <v>0.24209999999999998</v>
      </c>
      <c r="P42" s="108">
        <f t="shared" si="34"/>
        <v>0.4034</v>
      </c>
      <c r="Q42" s="108">
        <f t="shared" si="34"/>
        <v>0.44560000000000005</v>
      </c>
      <c r="R42" s="108">
        <f t="shared" si="34"/>
        <v>0.7039000000000001</v>
      </c>
      <c r="S42" s="53"/>
      <c r="T42" s="53"/>
      <c r="U42" s="53"/>
      <c r="V42" s="53"/>
      <c r="W42" s="53"/>
      <c r="X42" s="53"/>
      <c r="Y42" s="53"/>
      <c r="Z42" s="53"/>
      <c r="AA42" s="53"/>
      <c r="AB42" s="53"/>
      <c r="AC42" s="53"/>
      <c r="AD42" s="53"/>
      <c r="AE42" s="53"/>
      <c r="AF42" s="53"/>
      <c r="AG42" s="53"/>
      <c r="AH42" s="53"/>
      <c r="AI42" s="53"/>
      <c r="AJ42" s="53"/>
      <c r="AK42" s="53"/>
      <c r="AL42" s="53"/>
      <c r="AM42" s="10">
        <f>SUM(AM7:AM41)</f>
        <v>404.881177748933</v>
      </c>
      <c r="AN42" s="10">
        <f aca="true" t="shared" si="35" ref="AN42:BU42">SUM(AN7:AN41)</f>
        <v>0</v>
      </c>
      <c r="AO42" s="10">
        <f t="shared" si="35"/>
        <v>3176.5953017304646</v>
      </c>
      <c r="AP42" s="10">
        <f t="shared" si="35"/>
        <v>0</v>
      </c>
      <c r="AQ42" s="10">
        <f t="shared" si="35"/>
        <v>0</v>
      </c>
      <c r="AR42" s="10">
        <f t="shared" si="35"/>
        <v>143.20799999999997</v>
      </c>
      <c r="AS42" s="10">
        <f t="shared" si="35"/>
        <v>0</v>
      </c>
      <c r="AT42" s="10">
        <f t="shared" si="35"/>
        <v>1182.6483722853702</v>
      </c>
      <c r="AU42" s="10">
        <f t="shared" si="35"/>
        <v>0.02451</v>
      </c>
      <c r="AV42" s="10">
        <f t="shared" si="35"/>
        <v>8272.698279679493</v>
      </c>
      <c r="AW42" s="10">
        <f t="shared" si="35"/>
        <v>0.2617373</v>
      </c>
      <c r="AX42" s="10">
        <f t="shared" si="35"/>
        <v>0</v>
      </c>
      <c r="AY42" s="10">
        <f t="shared" si="35"/>
        <v>0</v>
      </c>
      <c r="AZ42" s="10">
        <f t="shared" si="35"/>
        <v>11374.567113709922</v>
      </c>
      <c r="BA42" s="10">
        <f t="shared" si="35"/>
        <v>0</v>
      </c>
      <c r="BB42" s="121">
        <f t="shared" si="35"/>
        <v>0</v>
      </c>
      <c r="BC42" s="121">
        <f t="shared" si="35"/>
        <v>0</v>
      </c>
      <c r="BD42" s="121">
        <f t="shared" si="35"/>
        <v>0</v>
      </c>
      <c r="BE42" s="121">
        <f t="shared" si="35"/>
        <v>0</v>
      </c>
      <c r="BF42" s="121">
        <f t="shared" si="35"/>
        <v>0</v>
      </c>
      <c r="BG42" s="121">
        <f t="shared" si="35"/>
        <v>0</v>
      </c>
      <c r="BH42" s="121">
        <f t="shared" si="35"/>
        <v>0</v>
      </c>
      <c r="BI42" s="121">
        <f t="shared" si="35"/>
        <v>0</v>
      </c>
      <c r="BJ42" s="121">
        <f t="shared" si="35"/>
        <v>0</v>
      </c>
      <c r="BK42" s="121">
        <f t="shared" si="35"/>
        <v>0</v>
      </c>
      <c r="BL42" s="121">
        <f t="shared" si="35"/>
        <v>0</v>
      </c>
      <c r="BM42" s="121">
        <f t="shared" si="35"/>
        <v>0</v>
      </c>
      <c r="BN42" s="121">
        <f t="shared" si="35"/>
        <v>0</v>
      </c>
      <c r="BO42" s="121">
        <f t="shared" si="35"/>
        <v>0</v>
      </c>
      <c r="BP42" s="121">
        <f t="shared" si="35"/>
        <v>0</v>
      </c>
      <c r="BQ42" s="121">
        <f t="shared" si="35"/>
        <v>0</v>
      </c>
      <c r="BR42" s="121">
        <f t="shared" si="35"/>
        <v>0</v>
      </c>
      <c r="BS42" s="121">
        <f t="shared" si="35"/>
        <v>0</v>
      </c>
      <c r="BT42" s="121">
        <f t="shared" si="35"/>
        <v>0</v>
      </c>
      <c r="BU42" s="122">
        <f t="shared" si="35"/>
        <v>0</v>
      </c>
      <c r="BV42" s="10">
        <f>SUM(BV7:BV41)</f>
        <v>24554.88449245418</v>
      </c>
      <c r="BW42" s="102"/>
      <c r="BX42" s="10">
        <f>SUM(BX7:BX41)</f>
        <v>15791.128725207018</v>
      </c>
      <c r="BY42" s="169">
        <f>SUM(BY7:BY41)</f>
        <v>1.2098659999999999</v>
      </c>
      <c r="BZ42" s="169">
        <f aca="true" t="shared" si="36" ref="BZ42:CM42">SUM(BZ7:BZ41)</f>
        <v>1.480764</v>
      </c>
      <c r="CA42" s="169">
        <f t="shared" si="36"/>
        <v>1.362888</v>
      </c>
      <c r="CB42" s="169">
        <f t="shared" si="36"/>
        <v>1.3402629999999995</v>
      </c>
      <c r="CC42" s="169">
        <f t="shared" si="36"/>
        <v>1.243663</v>
      </c>
      <c r="CD42" s="169">
        <f t="shared" si="36"/>
        <v>1.2773919999999999</v>
      </c>
      <c r="CE42" s="169">
        <f t="shared" si="36"/>
        <v>1.3037580000000002</v>
      </c>
      <c r="CF42" s="169">
        <f t="shared" si="36"/>
        <v>1.2239410000000002</v>
      </c>
      <c r="CG42" s="169">
        <f t="shared" si="36"/>
        <v>1.145689</v>
      </c>
      <c r="CH42" s="169">
        <f t="shared" si="36"/>
        <v>1.3957595</v>
      </c>
      <c r="CI42" s="169">
        <f t="shared" si="36"/>
        <v>1.2327350000000001</v>
      </c>
      <c r="CJ42" s="169">
        <f t="shared" si="36"/>
        <v>1.1615209999999998</v>
      </c>
      <c r="CK42" s="169">
        <f t="shared" si="36"/>
        <v>1.205254</v>
      </c>
      <c r="CL42" s="169">
        <f t="shared" si="36"/>
        <v>1.325589</v>
      </c>
      <c r="CM42" s="169">
        <f t="shared" si="36"/>
        <v>1.6452459999999998</v>
      </c>
      <c r="CN42" s="88"/>
      <c r="CO42" s="88"/>
      <c r="CP42" s="88"/>
      <c r="CQ42" s="88"/>
      <c r="CR42" s="88"/>
      <c r="CS42" s="88"/>
      <c r="CT42" s="88"/>
      <c r="CU42" s="88"/>
      <c r="CV42" s="88"/>
      <c r="CW42" s="88"/>
      <c r="CX42" s="88"/>
      <c r="CY42" s="88"/>
      <c r="CZ42" s="88"/>
      <c r="DA42" s="88"/>
      <c r="DB42" s="88"/>
      <c r="DC42" s="88"/>
      <c r="DD42" s="88"/>
      <c r="DE42" s="88"/>
      <c r="DF42" s="88"/>
      <c r="DG42" s="88"/>
      <c r="DH42" s="10">
        <f>SUM(DH7:DH41)</f>
        <v>19976.148713881776</v>
      </c>
      <c r="DI42" s="88"/>
      <c r="DJ42" s="10">
        <f>SUM(DJ7:DJ41)</f>
        <v>25399.147828297107</v>
      </c>
      <c r="DK42" s="10">
        <f>SUM(DK7:DK41)</f>
        <v>12011.754611791563</v>
      </c>
      <c r="DL42" s="88"/>
      <c r="DM42" s="10">
        <f>SUM(DM7:DM41)</f>
        <v>13257.778684850957</v>
      </c>
      <c r="DN42" s="10">
        <f>SUM(DN7:DN41)</f>
        <v>4692.547760524858</v>
      </c>
      <c r="DO42" s="88"/>
      <c r="DP42" s="89"/>
      <c r="DQ42" s="102">
        <f>SUM(DQ7:DQ41)</f>
        <v>1.2447989973671845</v>
      </c>
      <c r="DR42" s="10">
        <f>SUM(DR7:DR41)</f>
        <v>16579.654884320164</v>
      </c>
      <c r="DS42" s="10">
        <f>SUM(DS7:DS41)</f>
        <v>10569.585378799286</v>
      </c>
      <c r="DT42" s="10">
        <f>SUM(DT7:DT41)</f>
        <v>4097.753332645401</v>
      </c>
      <c r="DU42" s="10">
        <f>SUM(DU7:DU41)</f>
        <v>86507.90359820193</v>
      </c>
      <c r="DV42" s="147"/>
      <c r="DW42" s="62"/>
      <c r="DX42" s="10">
        <f>SUM(DX7:DX41)</f>
        <v>2295.8709288956716</v>
      </c>
      <c r="DY42" s="10">
        <f>SUM(DY7:DY41)</f>
        <v>1069.1542485355164</v>
      </c>
      <c r="DZ42" s="10">
        <f>SUM(DZ7:DZ41)</f>
        <v>879.3155480512137</v>
      </c>
      <c r="EA42" s="62"/>
      <c r="EB42" s="10">
        <f>SUM(EB7:EB41)</f>
        <v>2295.8709288956716</v>
      </c>
      <c r="EC42" s="10">
        <f>SUM(EC7:EC41)</f>
        <v>1069.1542485355164</v>
      </c>
      <c r="ED42" s="10">
        <f>SUM(ED7:ED41)</f>
        <v>879.3155480512137</v>
      </c>
      <c r="EE42" s="10">
        <f>SUM(EE7:EE41)</f>
        <v>4244.340725482402</v>
      </c>
    </row>
    <row r="43" ht="12">
      <c r="N43" s="4"/>
    </row>
    <row r="44" spans="2:41" ht="12">
      <c r="B44" t="s">
        <v>43</v>
      </c>
      <c r="O44" s="4"/>
      <c r="AO44" t="s">
        <v>299</v>
      </c>
    </row>
    <row r="45" spans="2:119" ht="31.5" customHeight="1">
      <c r="B45" s="90" t="s">
        <v>45</v>
      </c>
      <c r="C45" s="304" t="s">
        <v>84</v>
      </c>
      <c r="D45" s="323"/>
      <c r="E45" s="304" t="s">
        <v>85</v>
      </c>
      <c r="F45" s="305"/>
      <c r="G45" s="304" t="s">
        <v>88</v>
      </c>
      <c r="H45" s="305"/>
      <c r="I45" s="88"/>
      <c r="J45" s="88"/>
      <c r="K45" s="88"/>
      <c r="L45" s="88"/>
      <c r="M45" s="88"/>
      <c r="N45" s="88"/>
      <c r="O45" s="88"/>
      <c r="P45" s="89"/>
      <c r="Q45" s="88"/>
      <c r="R45" s="88"/>
      <c r="S45" s="124"/>
      <c r="T45" s="124"/>
      <c r="U45" s="124"/>
      <c r="V45" s="124"/>
      <c r="W45" s="124"/>
      <c r="X45" s="124"/>
      <c r="Y45" s="124"/>
      <c r="Z45" s="124"/>
      <c r="AA45" s="124"/>
      <c r="AB45" s="124"/>
      <c r="AC45" s="124"/>
      <c r="AD45" s="124"/>
      <c r="AE45" s="124"/>
      <c r="AF45" s="124"/>
      <c r="AG45" s="124"/>
      <c r="AH45" s="124"/>
      <c r="AI45" s="124"/>
      <c r="AJ45" s="124"/>
      <c r="AK45" s="124"/>
      <c r="AL45" s="124"/>
      <c r="AM45" s="304" t="s">
        <v>46</v>
      </c>
      <c r="AN45" s="319"/>
      <c r="AO45" s="249" t="s">
        <v>300</v>
      </c>
      <c r="AP45" s="249" t="s">
        <v>301</v>
      </c>
      <c r="AQ45" s="250" t="s">
        <v>302</v>
      </c>
      <c r="DO45" s="131"/>
    </row>
    <row r="46" spans="2:119" ht="12">
      <c r="B46" s="49" t="s">
        <v>47</v>
      </c>
      <c r="C46" s="320">
        <f>C42</f>
        <v>49952.100000000006</v>
      </c>
      <c r="D46" s="324"/>
      <c r="E46" s="320">
        <f>DH42</f>
        <v>19976.148713881776</v>
      </c>
      <c r="F46" s="318"/>
      <c r="G46" s="320">
        <f>DR42</f>
        <v>16579.654884320164</v>
      </c>
      <c r="H46" s="318"/>
      <c r="I46" s="10"/>
      <c r="J46" s="10"/>
      <c r="K46" s="10"/>
      <c r="L46" s="10"/>
      <c r="M46" s="10"/>
      <c r="N46" s="10"/>
      <c r="O46" s="10"/>
      <c r="P46" s="10"/>
      <c r="Q46" s="10"/>
      <c r="R46" s="10"/>
      <c r="S46" s="132"/>
      <c r="T46" s="132"/>
      <c r="U46" s="132"/>
      <c r="V46" s="132"/>
      <c r="W46" s="132"/>
      <c r="X46" s="132"/>
      <c r="Y46" s="132"/>
      <c r="Z46" s="132"/>
      <c r="AA46" s="132"/>
      <c r="AB46" s="132"/>
      <c r="AC46" s="132"/>
      <c r="AD46" s="132"/>
      <c r="AE46" s="132"/>
      <c r="AF46" s="132"/>
      <c r="AG46" s="132"/>
      <c r="AH46" s="132"/>
      <c r="AI46" s="132"/>
      <c r="AJ46" s="132"/>
      <c r="AK46" s="132"/>
      <c r="AL46" s="132"/>
      <c r="AM46" s="317">
        <f>SUM(C46:H46)</f>
        <v>86507.90359820194</v>
      </c>
      <c r="AN46" s="318"/>
      <c r="AO46" s="251">
        <v>0.1269</v>
      </c>
      <c r="AP46" s="250"/>
      <c r="AQ46" s="250" t="s">
        <v>303</v>
      </c>
      <c r="DN46" s="177"/>
      <c r="DO46" s="44"/>
    </row>
    <row r="47" spans="2:119" ht="12">
      <c r="B47" s="49" t="s">
        <v>48</v>
      </c>
      <c r="C47" s="302">
        <f>DJ42</f>
        <v>25399.147828297107</v>
      </c>
      <c r="D47" s="303"/>
      <c r="E47" s="302">
        <f>DK42</f>
        <v>12011.754611791563</v>
      </c>
      <c r="F47" s="308"/>
      <c r="G47" s="302">
        <f>DS42</f>
        <v>10569.585378799286</v>
      </c>
      <c r="H47" s="308"/>
      <c r="I47" s="10"/>
      <c r="J47" s="10"/>
      <c r="K47" s="10"/>
      <c r="L47" s="10"/>
      <c r="M47" s="10"/>
      <c r="N47" s="10"/>
      <c r="O47" s="10"/>
      <c r="P47" s="10"/>
      <c r="Q47" s="10"/>
      <c r="R47" s="10"/>
      <c r="S47" s="132"/>
      <c r="T47" s="132"/>
      <c r="U47" s="132"/>
      <c r="V47" s="132"/>
      <c r="W47" s="132"/>
      <c r="X47" s="132"/>
      <c r="Y47" s="132"/>
      <c r="Z47" s="132"/>
      <c r="AA47" s="132"/>
      <c r="AB47" s="132"/>
      <c r="AC47" s="132"/>
      <c r="AD47" s="132"/>
      <c r="AE47" s="132"/>
      <c r="AF47" s="132"/>
      <c r="AG47" s="132"/>
      <c r="AH47" s="132"/>
      <c r="AI47" s="132"/>
      <c r="AJ47" s="132"/>
      <c r="AK47" s="132"/>
      <c r="AL47" s="132"/>
      <c r="AM47" s="320">
        <f>SUM(C47:H47)</f>
        <v>47980.48781888795</v>
      </c>
      <c r="AN47" s="318"/>
      <c r="AO47" s="252">
        <f>AM47*AO46</f>
        <v>6088.723904216882</v>
      </c>
      <c r="AP47" s="2">
        <v>0.012</v>
      </c>
      <c r="AQ47" s="253">
        <f>+AO47*AP47</f>
        <v>73.06468685060258</v>
      </c>
      <c r="DN47" s="177"/>
      <c r="DO47" s="44"/>
    </row>
    <row r="48" spans="2:119" ht="12">
      <c r="B48" s="91" t="s">
        <v>49</v>
      </c>
      <c r="C48" s="298">
        <f>DM42</f>
        <v>13257.778684850957</v>
      </c>
      <c r="D48" s="299"/>
      <c r="E48" s="298">
        <f>DN42</f>
        <v>4692.547760524858</v>
      </c>
      <c r="F48" s="307"/>
      <c r="G48" s="298">
        <f>DT42</f>
        <v>4097.753332645401</v>
      </c>
      <c r="H48" s="307"/>
      <c r="I48" s="10"/>
      <c r="J48" s="10"/>
      <c r="K48" s="10"/>
      <c r="L48" s="10"/>
      <c r="M48" s="10"/>
      <c r="N48" s="10"/>
      <c r="O48" s="10"/>
      <c r="P48" s="10"/>
      <c r="Q48" s="10"/>
      <c r="R48" s="10"/>
      <c r="S48" s="132"/>
      <c r="T48" s="132"/>
      <c r="U48" s="132"/>
      <c r="V48" s="132"/>
      <c r="W48" s="132"/>
      <c r="X48" s="132"/>
      <c r="Y48" s="132"/>
      <c r="Z48" s="132"/>
      <c r="AA48" s="132"/>
      <c r="AB48" s="132"/>
      <c r="AC48" s="132"/>
      <c r="AD48" s="132"/>
      <c r="AE48" s="132"/>
      <c r="AF48" s="132"/>
      <c r="AG48" s="132"/>
      <c r="AH48" s="132"/>
      <c r="AI48" s="132"/>
      <c r="AJ48" s="132"/>
      <c r="AK48" s="132"/>
      <c r="AL48" s="132"/>
      <c r="AM48" s="306">
        <f>SUM(C48:H48)</f>
        <v>22048.079778021216</v>
      </c>
      <c r="AN48" s="307"/>
      <c r="AO48" s="2"/>
      <c r="AP48" s="2">
        <v>0.015</v>
      </c>
      <c r="AQ48" s="253">
        <f>AM48*AP48</f>
        <v>330.72119667031825</v>
      </c>
      <c r="DN48" s="177"/>
      <c r="DO48" s="44"/>
    </row>
    <row r="49" spans="7:119" ht="12">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P49" s="189" t="s">
        <v>42</v>
      </c>
      <c r="AQ49" s="254">
        <f>+AQ47+AQ48</f>
        <v>403.78588352092083</v>
      </c>
      <c r="DN49" s="177"/>
      <c r="DO49" s="44"/>
    </row>
    <row r="50" spans="2:119" ht="12">
      <c r="B50" t="s">
        <v>50</v>
      </c>
      <c r="H50" t="s">
        <v>51</v>
      </c>
      <c r="DN50" s="45"/>
      <c r="DO50" s="178"/>
    </row>
    <row r="51" spans="2:40" ht="30.75" customHeight="1">
      <c r="B51" s="92" t="s">
        <v>39</v>
      </c>
      <c r="C51" s="309" t="s">
        <v>84</v>
      </c>
      <c r="D51" s="309"/>
      <c r="E51" s="309" t="s">
        <v>86</v>
      </c>
      <c r="F51" s="309"/>
      <c r="G51" s="304" t="s">
        <v>87</v>
      </c>
      <c r="H51" s="305"/>
      <c r="I51" s="88"/>
      <c r="J51" s="88"/>
      <c r="K51" s="88"/>
      <c r="L51" s="88"/>
      <c r="M51" s="88"/>
      <c r="N51" s="88"/>
      <c r="O51" s="88"/>
      <c r="P51" s="88"/>
      <c r="Q51" s="88"/>
      <c r="R51" s="88"/>
      <c r="S51" s="88"/>
      <c r="T51" s="88"/>
      <c r="U51" s="88"/>
      <c r="V51" s="88"/>
      <c r="W51" s="88"/>
      <c r="X51" s="88"/>
      <c r="Y51" s="88"/>
      <c r="Z51" s="88"/>
      <c r="AA51" s="88"/>
      <c r="AB51" s="88"/>
      <c r="AC51" s="88"/>
      <c r="AD51" s="88"/>
      <c r="AE51" s="88"/>
      <c r="AF51" s="88"/>
      <c r="AG51" s="88"/>
      <c r="AH51" s="88"/>
      <c r="AI51" s="88"/>
      <c r="AJ51" s="88"/>
      <c r="AK51" s="88"/>
      <c r="AL51" s="88"/>
      <c r="AM51" s="311" t="s">
        <v>89</v>
      </c>
      <c r="AN51" s="312"/>
    </row>
    <row r="52" spans="2:53" ht="12">
      <c r="B52" s="62" t="s">
        <v>52</v>
      </c>
      <c r="C52" s="310">
        <f>DX42</f>
        <v>2295.8709288956716</v>
      </c>
      <c r="D52" s="301"/>
      <c r="E52" s="300">
        <f>DY42</f>
        <v>1069.1542485355164</v>
      </c>
      <c r="F52" s="301"/>
      <c r="G52" s="300">
        <f>DZ42</f>
        <v>879.3155480512137</v>
      </c>
      <c r="H52" s="301"/>
      <c r="I52" s="88"/>
      <c r="J52" s="88"/>
      <c r="K52" s="88"/>
      <c r="L52" s="88"/>
      <c r="M52" s="88"/>
      <c r="N52" s="88"/>
      <c r="O52" s="88"/>
      <c r="P52" s="88"/>
      <c r="Q52" s="88"/>
      <c r="R52" s="88"/>
      <c r="S52" s="88"/>
      <c r="T52" s="88"/>
      <c r="U52" s="88"/>
      <c r="V52" s="88"/>
      <c r="W52" s="88"/>
      <c r="X52" s="88"/>
      <c r="Y52" s="88"/>
      <c r="Z52" s="88"/>
      <c r="AA52" s="88"/>
      <c r="AB52" s="88"/>
      <c r="AC52" s="88"/>
      <c r="AD52" s="88"/>
      <c r="AE52" s="88"/>
      <c r="AF52" s="88"/>
      <c r="AG52" s="88"/>
      <c r="AH52" s="88"/>
      <c r="AI52" s="88"/>
      <c r="AJ52" s="88"/>
      <c r="AK52" s="88"/>
      <c r="AL52" s="88"/>
      <c r="AM52" s="300">
        <f>SUM(C52:H52)</f>
        <v>4244.3407254824015</v>
      </c>
      <c r="AN52" s="301"/>
      <c r="BA52" t="s">
        <v>307</v>
      </c>
    </row>
    <row r="53" spans="2:77" ht="12">
      <c r="B53" s="91" t="s">
        <v>53</v>
      </c>
      <c r="C53" s="310">
        <f>EB42</f>
        <v>2295.8709288956716</v>
      </c>
      <c r="D53" s="301"/>
      <c r="E53" s="300">
        <f>EC42</f>
        <v>1069.1542485355164</v>
      </c>
      <c r="F53" s="301"/>
      <c r="G53" s="300">
        <f>ED42</f>
        <v>879.3155480512137</v>
      </c>
      <c r="H53" s="301"/>
      <c r="I53" s="88"/>
      <c r="J53" s="88"/>
      <c r="K53" s="88"/>
      <c r="L53" s="88"/>
      <c r="M53" s="88"/>
      <c r="N53" s="88"/>
      <c r="O53" s="88"/>
      <c r="P53" s="88"/>
      <c r="Q53" s="88"/>
      <c r="R53" s="88"/>
      <c r="S53" s="88"/>
      <c r="T53" s="88"/>
      <c r="U53" s="88"/>
      <c r="V53" s="88"/>
      <c r="W53" s="88"/>
      <c r="X53" s="88"/>
      <c r="Y53" s="88"/>
      <c r="Z53" s="88"/>
      <c r="AA53" s="88"/>
      <c r="AB53" s="88"/>
      <c r="AC53" s="88"/>
      <c r="AD53" s="88"/>
      <c r="AE53" s="88"/>
      <c r="AF53" s="88"/>
      <c r="AG53" s="88"/>
      <c r="AH53" s="88"/>
      <c r="AI53" s="88"/>
      <c r="AJ53" s="88"/>
      <c r="AK53" s="88"/>
      <c r="AL53" s="88"/>
      <c r="AM53" s="300">
        <f>SUM(C53:H53)</f>
        <v>4244.3407254824015</v>
      </c>
      <c r="AN53" s="301"/>
      <c r="BV53" s="2" t="s">
        <v>308</v>
      </c>
      <c r="BW53" s="2" t="s">
        <v>309</v>
      </c>
      <c r="BX53" s="2" t="s">
        <v>310</v>
      </c>
      <c r="BY53" s="147" t="s">
        <v>311</v>
      </c>
    </row>
    <row r="54" spans="3:77" ht="12.75" thickBot="1">
      <c r="C54" s="4"/>
      <c r="D54" s="4"/>
      <c r="E54" s="4"/>
      <c r="F54" s="4"/>
      <c r="BA54" s="66">
        <v>1</v>
      </c>
      <c r="BV54" s="153">
        <f aca="true" t="shared" si="37" ref="BV54:BV68">DJ7</f>
        <v>799.4054901539016</v>
      </c>
      <c r="BW54" s="153">
        <f aca="true" t="shared" si="38" ref="BW54:BW68">DK7</f>
        <v>918.5886597040953</v>
      </c>
      <c r="BX54" s="153">
        <f aca="true" t="shared" si="39" ref="BX54:BX68">DS7</f>
        <v>296.2754724990016</v>
      </c>
      <c r="BY54" s="153">
        <f>SUM(BV54:BX54)</f>
        <v>2014.2696223569985</v>
      </c>
    </row>
    <row r="55" spans="2:77" ht="15.75" thickBot="1">
      <c r="B55" s="16" t="s">
        <v>152</v>
      </c>
      <c r="C55" s="16"/>
      <c r="D55" s="321">
        <f>AM47/242307</f>
        <v>0.19801527739144123</v>
      </c>
      <c r="E55" s="322"/>
      <c r="F55" s="16" t="s">
        <v>204</v>
      </c>
      <c r="BA55" s="72">
        <v>2</v>
      </c>
      <c r="BV55" s="153">
        <f t="shared" si="37"/>
        <v>0</v>
      </c>
      <c r="BW55" s="153">
        <f t="shared" si="38"/>
        <v>50.735466052251255</v>
      </c>
      <c r="BX55" s="153">
        <f t="shared" si="39"/>
        <v>17.899128597447874</v>
      </c>
      <c r="BY55" s="153">
        <f aca="true" t="shared" si="40" ref="BY55:BY68">SUM(BV55:BX55)</f>
        <v>68.63459464969912</v>
      </c>
    </row>
    <row r="56" spans="3:77" ht="12">
      <c r="C56" s="4"/>
      <c r="D56" s="4"/>
      <c r="E56" s="4"/>
      <c r="F56" s="4"/>
      <c r="AS56" s="190"/>
      <c r="BA56" s="72">
        <v>3</v>
      </c>
      <c r="BV56" s="153">
        <f t="shared" si="37"/>
        <v>2029.7517340949007</v>
      </c>
      <c r="BW56" s="153">
        <f t="shared" si="38"/>
        <v>581.9963127513113</v>
      </c>
      <c r="BX56" s="153">
        <f t="shared" si="39"/>
        <v>781.1414822756036</v>
      </c>
      <c r="BY56" s="153">
        <f t="shared" si="40"/>
        <v>3392.8895291218155</v>
      </c>
    </row>
    <row r="57" spans="45:77" ht="12">
      <c r="AS57" s="190"/>
      <c r="BA57" s="72">
        <v>4</v>
      </c>
      <c r="BV57" s="153">
        <f t="shared" si="37"/>
        <v>0</v>
      </c>
      <c r="BW57" s="153">
        <f t="shared" si="38"/>
        <v>418.5140660361822</v>
      </c>
      <c r="BX57" s="153">
        <f t="shared" si="39"/>
        <v>214.45612253068634</v>
      </c>
      <c r="BY57" s="153">
        <f t="shared" si="40"/>
        <v>632.9701885668685</v>
      </c>
    </row>
    <row r="58" spans="45:121" ht="12">
      <c r="AS58" s="190"/>
      <c r="BA58" s="72">
        <v>5</v>
      </c>
      <c r="BV58" s="153">
        <f t="shared" si="37"/>
        <v>0</v>
      </c>
      <c r="BW58" s="153">
        <f t="shared" si="38"/>
        <v>34.58809900369545</v>
      </c>
      <c r="BX58" s="153">
        <f t="shared" si="39"/>
        <v>306.67583339982826</v>
      </c>
      <c r="BY58" s="153">
        <f t="shared" si="40"/>
        <v>341.2639324035237</v>
      </c>
      <c r="DQ58">
        <v>0.1464828425487565</v>
      </c>
    </row>
    <row r="59" spans="45:121" ht="12">
      <c r="AS59" s="190"/>
      <c r="BA59" s="72">
        <v>6</v>
      </c>
      <c r="BV59" s="153">
        <f t="shared" si="37"/>
        <v>126.846</v>
      </c>
      <c r="BW59" s="153">
        <f t="shared" si="38"/>
        <v>181.057062509756</v>
      </c>
      <c r="BX59" s="153">
        <f t="shared" si="39"/>
        <v>70.81040485464631</v>
      </c>
      <c r="BY59" s="153">
        <f t="shared" si="40"/>
        <v>378.71346736440233</v>
      </c>
      <c r="DQ59">
        <v>0.005920282246033745</v>
      </c>
    </row>
    <row r="60" spans="45:77" ht="12">
      <c r="AS60" s="190"/>
      <c r="BA60" s="72">
        <v>7</v>
      </c>
      <c r="BV60" s="153">
        <f t="shared" si="37"/>
        <v>0</v>
      </c>
      <c r="BW60" s="153">
        <f t="shared" si="38"/>
        <v>1333.1240361352245</v>
      </c>
      <c r="BX60" s="153">
        <f t="shared" si="39"/>
        <v>439.8442412166763</v>
      </c>
      <c r="BY60" s="153">
        <f t="shared" si="40"/>
        <v>1772.9682773519007</v>
      </c>
    </row>
    <row r="61" spans="45:77" ht="10.5">
      <c r="AS61" s="190"/>
      <c r="BA61" s="72">
        <v>8</v>
      </c>
      <c r="BV61" s="153">
        <f t="shared" si="37"/>
        <v>2984.5411001789357</v>
      </c>
      <c r="BW61" s="153">
        <f t="shared" si="38"/>
        <v>1828.0308601482109</v>
      </c>
      <c r="BX61" s="153">
        <f t="shared" si="39"/>
        <v>1731.9843978538886</v>
      </c>
      <c r="BY61" s="153">
        <f t="shared" si="40"/>
        <v>6544.556358181035</v>
      </c>
    </row>
    <row r="62" spans="45:77" ht="10.5">
      <c r="AS62" s="190"/>
      <c r="BA62" s="72">
        <v>9</v>
      </c>
      <c r="BV62" s="153">
        <f t="shared" si="37"/>
        <v>0.12549</v>
      </c>
      <c r="BW62" s="153">
        <f t="shared" si="38"/>
        <v>2862.0836422015986</v>
      </c>
      <c r="BX62" s="153">
        <f t="shared" si="39"/>
        <v>3599.182138404425</v>
      </c>
      <c r="BY62" s="153">
        <f t="shared" si="40"/>
        <v>6461.391270606024</v>
      </c>
    </row>
    <row r="63" spans="45:77" ht="10.5">
      <c r="AS63" s="190"/>
      <c r="BA63" s="72">
        <v>10</v>
      </c>
      <c r="BV63" s="153">
        <f t="shared" si="37"/>
        <v>5306.040518133506</v>
      </c>
      <c r="BW63" s="153">
        <f t="shared" si="38"/>
        <v>1004.8494143414632</v>
      </c>
      <c r="BX63" s="153">
        <f t="shared" si="39"/>
        <v>358.3542410033384</v>
      </c>
      <c r="BY63" s="153">
        <f t="shared" si="40"/>
        <v>6669.244173478308</v>
      </c>
    </row>
    <row r="64" spans="45:77" ht="10.5">
      <c r="AS64" s="190"/>
      <c r="BA64" s="72">
        <v>11</v>
      </c>
      <c r="BV64" s="153">
        <f t="shared" si="37"/>
        <v>0.5972627</v>
      </c>
      <c r="BW64" s="153">
        <f t="shared" si="38"/>
        <v>177.67528792500812</v>
      </c>
      <c r="BX64" s="153">
        <f t="shared" si="39"/>
        <v>288.7119868639474</v>
      </c>
      <c r="BY64" s="153">
        <f t="shared" si="40"/>
        <v>466.98453748895554</v>
      </c>
    </row>
    <row r="65" spans="53:77" ht="10.5">
      <c r="BA65" s="72">
        <v>12</v>
      </c>
      <c r="BV65" s="153">
        <f t="shared" si="37"/>
        <v>0</v>
      </c>
      <c r="BW65" s="153">
        <f t="shared" si="38"/>
        <v>234.39857478118813</v>
      </c>
      <c r="BX65" s="153">
        <f t="shared" si="39"/>
        <v>866.5548413698912</v>
      </c>
      <c r="BY65" s="153">
        <f t="shared" si="40"/>
        <v>1100.9534161510792</v>
      </c>
    </row>
    <row r="66" spans="53:77" ht="10.5">
      <c r="BA66" s="72">
        <v>13</v>
      </c>
      <c r="BV66" s="153">
        <f t="shared" si="37"/>
        <v>0</v>
      </c>
      <c r="BW66" s="153">
        <f t="shared" si="38"/>
        <v>2047.9386743284201</v>
      </c>
      <c r="BX66" s="153">
        <f t="shared" si="39"/>
        <v>492.69797981750696</v>
      </c>
      <c r="BY66" s="153">
        <f t="shared" si="40"/>
        <v>2540.636654145927</v>
      </c>
    </row>
    <row r="67" spans="53:77" ht="10.5">
      <c r="BA67" s="58">
        <v>14</v>
      </c>
      <c r="BV67" s="153">
        <f t="shared" si="37"/>
        <v>14151.840233035864</v>
      </c>
      <c r="BW67" s="153">
        <f t="shared" si="38"/>
        <v>250.12950107707613</v>
      </c>
      <c r="BX67" s="153">
        <f t="shared" si="39"/>
        <v>1081.648710759577</v>
      </c>
      <c r="BY67" s="153">
        <f t="shared" si="40"/>
        <v>15483.618444872516</v>
      </c>
    </row>
    <row r="68" spans="53:77" ht="10.5">
      <c r="BA68" s="58">
        <v>15</v>
      </c>
      <c r="BV68" s="153">
        <f t="shared" si="37"/>
        <v>0</v>
      </c>
      <c r="BW68" s="153">
        <f t="shared" si="38"/>
        <v>88.04495479608272</v>
      </c>
      <c r="BX68" s="153">
        <f t="shared" si="39"/>
        <v>23.348397352819127</v>
      </c>
      <c r="BY68" s="153">
        <f t="shared" si="40"/>
        <v>111.39335214890184</v>
      </c>
    </row>
    <row r="69" spans="74:77" ht="10.5">
      <c r="BV69" s="8">
        <f>DJ42</f>
        <v>25399.147828297107</v>
      </c>
      <c r="BW69" s="8">
        <f>DK42</f>
        <v>12011.754611791563</v>
      </c>
      <c r="BX69" s="8">
        <f>DS42</f>
        <v>10569.585378799286</v>
      </c>
      <c r="BY69" s="8">
        <f>SUM(BY54:BY68)</f>
        <v>47980.48781888795</v>
      </c>
    </row>
    <row r="70" spans="74:76" ht="10.5">
      <c r="BV70" s="8"/>
      <c r="BW70" s="8"/>
      <c r="BX70" s="8"/>
    </row>
    <row r="71" spans="74:76" ht="10.5">
      <c r="BV71" s="8"/>
      <c r="BW71" s="8"/>
      <c r="BX71" s="8"/>
    </row>
    <row r="72" spans="74:76" ht="10.5">
      <c r="BV72" s="8"/>
      <c r="BW72" s="8"/>
      <c r="BX72" s="8"/>
    </row>
    <row r="73" spans="74:76" ht="10.5">
      <c r="BV73" s="8"/>
      <c r="BW73" s="8"/>
      <c r="BX73" s="8"/>
    </row>
    <row r="74" spans="74:76" ht="10.5">
      <c r="BV74" s="8"/>
      <c r="BW74" s="8"/>
      <c r="BX74" s="8"/>
    </row>
    <row r="75" spans="74:76" ht="10.5">
      <c r="BV75" s="8"/>
      <c r="BW75" s="8"/>
      <c r="BX75" s="8"/>
    </row>
    <row r="76" spans="74:76" ht="10.5">
      <c r="BV76" s="8"/>
      <c r="BW76" s="8"/>
      <c r="BX76" s="8"/>
    </row>
    <row r="77" spans="74:76" ht="10.5">
      <c r="BV77" s="8"/>
      <c r="BW77" s="8"/>
      <c r="BX77" s="8"/>
    </row>
    <row r="78" spans="74:76" ht="10.5">
      <c r="BV78" s="8"/>
      <c r="BW78" s="8"/>
      <c r="BX78" s="8"/>
    </row>
    <row r="79" spans="74:76" ht="10.5">
      <c r="BV79" s="8"/>
      <c r="BW79" s="8"/>
      <c r="BX79" s="8"/>
    </row>
    <row r="80" spans="74:76" ht="10.5">
      <c r="BV80" s="8"/>
      <c r="BW80" s="8"/>
      <c r="BX80" s="8"/>
    </row>
    <row r="81" spans="74:76" ht="10.5">
      <c r="BV81" s="8"/>
      <c r="BW81" s="8"/>
      <c r="BX81" s="8"/>
    </row>
    <row r="82" spans="74:76" ht="10.5">
      <c r="BV82" s="8"/>
      <c r="BW82" s="8"/>
      <c r="BX82" s="8"/>
    </row>
    <row r="83" spans="74:76" ht="10.5">
      <c r="BV83" s="8"/>
      <c r="BW83" s="8"/>
      <c r="BX83" s="8"/>
    </row>
    <row r="84" spans="74:76" ht="10.5">
      <c r="BV84" s="8"/>
      <c r="BW84" s="8"/>
      <c r="BX84" s="8"/>
    </row>
    <row r="85" spans="74:76" ht="10.5">
      <c r="BV85" s="8"/>
      <c r="BW85" s="8"/>
      <c r="BX85" s="8"/>
    </row>
    <row r="86" spans="74:76" ht="10.5">
      <c r="BV86" s="8"/>
      <c r="BW86" s="8"/>
      <c r="BX86" s="8"/>
    </row>
    <row r="87" spans="74:76" ht="10.5">
      <c r="BV87" s="8"/>
      <c r="BW87" s="8"/>
      <c r="BX87" s="8"/>
    </row>
    <row r="88" spans="74:76" ht="10.5">
      <c r="BV88" s="8"/>
      <c r="BW88" s="8"/>
      <c r="BX88" s="8"/>
    </row>
  </sheetData>
  <sheetProtection/>
  <mergeCells count="31">
    <mergeCell ref="G45:H45"/>
    <mergeCell ref="G46:H46"/>
    <mergeCell ref="E45:F45"/>
    <mergeCell ref="E47:F47"/>
    <mergeCell ref="E46:F46"/>
    <mergeCell ref="C45:D45"/>
    <mergeCell ref="C46:D46"/>
    <mergeCell ref="DP7:DP41"/>
    <mergeCell ref="DO7:DO41"/>
    <mergeCell ref="AM46:AN46"/>
    <mergeCell ref="AM45:AN45"/>
    <mergeCell ref="AM47:AN47"/>
    <mergeCell ref="D55:E55"/>
    <mergeCell ref="E48:F48"/>
    <mergeCell ref="E52:F52"/>
    <mergeCell ref="G48:H48"/>
    <mergeCell ref="C53:D53"/>
    <mergeCell ref="AM53:AN53"/>
    <mergeCell ref="C51:D51"/>
    <mergeCell ref="E51:F51"/>
    <mergeCell ref="G53:H53"/>
    <mergeCell ref="C52:D52"/>
    <mergeCell ref="AM51:AN51"/>
    <mergeCell ref="E53:F53"/>
    <mergeCell ref="C48:D48"/>
    <mergeCell ref="G52:H52"/>
    <mergeCell ref="AM52:AN52"/>
    <mergeCell ref="C47:D47"/>
    <mergeCell ref="G51:H51"/>
    <mergeCell ref="AM48:AN48"/>
    <mergeCell ref="G47:H47"/>
  </mergeCells>
  <hyperlinks>
    <hyperlink ref="DH1" location="目次!A1" display="目次へ戻る"/>
  </hyperlinks>
  <printOptions/>
  <pageMargins left="0.4724409448818898" right="0.4330708661417323" top="0.984251968503937" bottom="0.984251968503937" header="0.5118110236220472" footer="0.5118110236220472"/>
  <pageSetup horizontalDpi="600" verticalDpi="600" orientation="landscape" paperSize="9" scale="60" r:id="rId3"/>
  <legacyDrawing r:id="rId2"/>
</worksheet>
</file>

<file path=xl/worksheets/sheet7.xml><?xml version="1.0" encoding="utf-8"?>
<worksheet xmlns="http://schemas.openxmlformats.org/spreadsheetml/2006/main" xmlns:r="http://schemas.openxmlformats.org/officeDocument/2006/relationships">
  <dimension ref="A1:CP88"/>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12" sqref="C12"/>
    </sheetView>
  </sheetViews>
  <sheetFormatPr defaultColWidth="9.00390625" defaultRowHeight="12"/>
  <cols>
    <col min="1" max="1" width="2.875" style="0" customWidth="1"/>
    <col min="2" max="2" width="20.125" style="0" customWidth="1"/>
    <col min="3" max="3" width="9.625" style="0" customWidth="1"/>
    <col min="4" max="5" width="4.625" style="0" customWidth="1"/>
    <col min="6" max="6" width="5.00390625" style="0" customWidth="1"/>
    <col min="7" max="8" width="4.875" style="0" customWidth="1"/>
    <col min="9" max="9" width="10.375" style="0" customWidth="1"/>
    <col min="10" max="10" width="11.50390625" style="0" customWidth="1"/>
    <col min="11" max="11" width="16.125" style="0" customWidth="1"/>
    <col min="12" max="18" width="4.875" style="0" customWidth="1"/>
    <col min="19" max="38" width="4.875" style="0" hidden="1" customWidth="1"/>
    <col min="40" max="54" width="4.875" style="0" customWidth="1"/>
    <col min="55" max="74" width="4.875" style="0" hidden="1" customWidth="1"/>
    <col min="77" max="77" width="12.375" style="0" customWidth="1"/>
    <col min="79" max="79" width="12.50390625" style="0" customWidth="1"/>
    <col min="80" max="80" width="10.375" style="0" customWidth="1"/>
    <col min="81" max="81" width="11.875" style="0" customWidth="1"/>
    <col min="82" max="82" width="15.125" style="0" customWidth="1"/>
    <col min="84" max="84" width="12.375" style="0" customWidth="1"/>
    <col min="85" max="85" width="12.625" style="0" customWidth="1"/>
    <col min="86" max="86" width="10.00390625" style="0" bestFit="1" customWidth="1"/>
    <col min="87" max="87" width="1.12109375" style="0" customWidth="1"/>
    <col min="88" max="88" width="9.50390625" style="0" bestFit="1" customWidth="1"/>
    <col min="89" max="89" width="10.375" style="0" customWidth="1"/>
    <col min="90" max="90" width="10.125" style="0" customWidth="1"/>
    <col min="91" max="91" width="10.00390625" style="0" bestFit="1" customWidth="1"/>
    <col min="92" max="92" width="10.50390625" style="0" customWidth="1"/>
    <col min="93" max="93" width="10.875" style="0" customWidth="1"/>
    <col min="94" max="94" width="11.875" style="0" customWidth="1"/>
  </cols>
  <sheetData>
    <row r="1" spans="2:79" ht="15.75" customHeight="1">
      <c r="B1" s="3" t="s">
        <v>177</v>
      </c>
      <c r="AP1" s="104"/>
      <c r="CA1" s="128" t="s">
        <v>151</v>
      </c>
    </row>
    <row r="3" ht="15.75">
      <c r="B3" s="3" t="s">
        <v>162</v>
      </c>
    </row>
    <row r="4" spans="2:82" ht="12">
      <c r="B4" s="6"/>
      <c r="CD4" t="s">
        <v>68</v>
      </c>
    </row>
    <row r="5" spans="1:94" ht="33.75" customHeight="1">
      <c r="A5" s="49"/>
      <c r="B5" s="50"/>
      <c r="C5" s="51" t="s">
        <v>258</v>
      </c>
      <c r="D5" s="52"/>
      <c r="E5" s="52" t="s">
        <v>160</v>
      </c>
      <c r="F5" s="52"/>
      <c r="G5" s="52"/>
      <c r="H5" s="52"/>
      <c r="I5" s="52"/>
      <c r="J5" s="52"/>
      <c r="K5" s="52"/>
      <c r="L5" s="53"/>
      <c r="M5" s="53"/>
      <c r="N5" s="52"/>
      <c r="O5" s="52"/>
      <c r="P5" s="52"/>
      <c r="Q5" s="52"/>
      <c r="R5" s="52"/>
      <c r="S5" s="52"/>
      <c r="T5" s="52"/>
      <c r="U5" s="52"/>
      <c r="V5" s="52"/>
      <c r="W5" s="52"/>
      <c r="X5" s="52"/>
      <c r="Y5" s="52"/>
      <c r="Z5" s="52"/>
      <c r="AA5" s="52"/>
      <c r="AB5" s="52"/>
      <c r="AC5" s="52"/>
      <c r="AD5" s="52"/>
      <c r="AE5" s="52"/>
      <c r="AF5" s="52"/>
      <c r="AG5" s="52"/>
      <c r="AH5" s="52"/>
      <c r="AI5" s="52"/>
      <c r="AJ5" s="52"/>
      <c r="AK5" s="52"/>
      <c r="AL5" s="54"/>
      <c r="AM5" s="55" t="s">
        <v>127</v>
      </c>
      <c r="AN5" s="328" t="s">
        <v>128</v>
      </c>
      <c r="AO5" s="329"/>
      <c r="AP5" s="329"/>
      <c r="AQ5" s="52" t="s">
        <v>130</v>
      </c>
      <c r="AR5" s="52"/>
      <c r="AS5" s="52"/>
      <c r="AT5" s="52"/>
      <c r="AU5" s="52"/>
      <c r="AV5" s="53"/>
      <c r="AW5" s="53"/>
      <c r="AX5" s="52"/>
      <c r="AY5" s="52"/>
      <c r="AZ5" s="52"/>
      <c r="BA5" s="52"/>
      <c r="BB5" s="52"/>
      <c r="BC5" s="52"/>
      <c r="BD5" s="52"/>
      <c r="BE5" s="52"/>
      <c r="BF5" s="52"/>
      <c r="BG5" s="52"/>
      <c r="BH5" s="52"/>
      <c r="BI5" s="52"/>
      <c r="BJ5" s="52"/>
      <c r="BK5" s="52"/>
      <c r="BL5" s="52"/>
      <c r="BM5" s="52"/>
      <c r="BN5" s="52"/>
      <c r="BO5" s="52"/>
      <c r="BP5" s="52"/>
      <c r="BQ5" s="52"/>
      <c r="BR5" s="52"/>
      <c r="BS5" s="52"/>
      <c r="BT5" s="52"/>
      <c r="BU5" s="52"/>
      <c r="BV5" s="56"/>
      <c r="BW5" s="51" t="s">
        <v>91</v>
      </c>
      <c r="BX5" s="57" t="s">
        <v>92</v>
      </c>
      <c r="BY5" s="51" t="s">
        <v>93</v>
      </c>
      <c r="BZ5" s="57" t="s">
        <v>94</v>
      </c>
      <c r="CA5" s="51" t="s">
        <v>95</v>
      </c>
      <c r="CB5" s="57" t="s">
        <v>157</v>
      </c>
      <c r="CC5" s="51" t="s">
        <v>117</v>
      </c>
      <c r="CD5" s="57" t="s">
        <v>96</v>
      </c>
      <c r="CE5" s="51" t="s">
        <v>97</v>
      </c>
      <c r="CF5" s="92" t="s">
        <v>98</v>
      </c>
      <c r="CG5" s="51" t="s">
        <v>99</v>
      </c>
      <c r="CH5" s="51" t="s">
        <v>100</v>
      </c>
      <c r="CI5" s="92"/>
      <c r="CJ5" s="92" t="s">
        <v>118</v>
      </c>
      <c r="CK5" s="51" t="s">
        <v>119</v>
      </c>
      <c r="CL5" s="57" t="s">
        <v>120</v>
      </c>
      <c r="CM5" s="51" t="s">
        <v>121</v>
      </c>
      <c r="CN5" s="51" t="s">
        <v>122</v>
      </c>
      <c r="CO5" s="92" t="s">
        <v>123</v>
      </c>
      <c r="CP5" s="51" t="s">
        <v>174</v>
      </c>
    </row>
    <row r="6" spans="1:94" ht="12" customHeight="1">
      <c r="A6" s="58"/>
      <c r="B6" s="59"/>
      <c r="C6" s="60" t="s">
        <v>41</v>
      </c>
      <c r="D6" s="167" t="s">
        <v>186</v>
      </c>
      <c r="E6" s="167" t="s">
        <v>187</v>
      </c>
      <c r="F6" s="167" t="s">
        <v>192</v>
      </c>
      <c r="G6" s="167" t="s">
        <v>193</v>
      </c>
      <c r="H6" s="167" t="s">
        <v>202</v>
      </c>
      <c r="I6" s="167" t="s">
        <v>188</v>
      </c>
      <c r="J6" s="167" t="s">
        <v>195</v>
      </c>
      <c r="K6" s="167" t="s">
        <v>189</v>
      </c>
      <c r="L6" s="167" t="s">
        <v>196</v>
      </c>
      <c r="M6" s="167" t="s">
        <v>197</v>
      </c>
      <c r="N6" s="167" t="s">
        <v>198</v>
      </c>
      <c r="O6" s="167" t="s">
        <v>199</v>
      </c>
      <c r="P6" s="167" t="s">
        <v>200</v>
      </c>
      <c r="Q6" s="167" t="s">
        <v>201</v>
      </c>
      <c r="R6" s="167" t="s">
        <v>190</v>
      </c>
      <c r="S6" s="61" t="s">
        <v>5</v>
      </c>
      <c r="T6" s="61" t="s">
        <v>6</v>
      </c>
      <c r="U6" s="61" t="s">
        <v>7</v>
      </c>
      <c r="V6" s="61" t="s">
        <v>8</v>
      </c>
      <c r="W6" s="61" t="s">
        <v>0</v>
      </c>
      <c r="X6" s="61" t="s">
        <v>24</v>
      </c>
      <c r="Y6" s="61" t="s">
        <v>9</v>
      </c>
      <c r="Z6" s="61" t="s">
        <v>1</v>
      </c>
      <c r="AA6" s="61" t="s">
        <v>26</v>
      </c>
      <c r="AB6" s="61" t="s">
        <v>10</v>
      </c>
      <c r="AC6" s="61" t="s">
        <v>11</v>
      </c>
      <c r="AD6" s="61" t="s">
        <v>27</v>
      </c>
      <c r="AE6" s="61" t="s">
        <v>2</v>
      </c>
      <c r="AF6" s="61" t="s">
        <v>28</v>
      </c>
      <c r="AG6" s="61" t="s">
        <v>25</v>
      </c>
      <c r="AH6" s="61" t="s">
        <v>12</v>
      </c>
      <c r="AI6" s="61" t="s">
        <v>29</v>
      </c>
      <c r="AJ6" s="61" t="s">
        <v>30</v>
      </c>
      <c r="AK6" s="49" t="s">
        <v>13</v>
      </c>
      <c r="AL6" s="62" t="s">
        <v>3</v>
      </c>
      <c r="AM6" s="63" t="s">
        <v>129</v>
      </c>
      <c r="AN6" s="167" t="s">
        <v>186</v>
      </c>
      <c r="AO6" s="167" t="s">
        <v>187</v>
      </c>
      <c r="AP6" s="167" t="s">
        <v>192</v>
      </c>
      <c r="AQ6" s="167" t="s">
        <v>193</v>
      </c>
      <c r="AR6" s="167" t="s">
        <v>202</v>
      </c>
      <c r="AS6" s="167" t="s">
        <v>188</v>
      </c>
      <c r="AT6" s="167" t="s">
        <v>195</v>
      </c>
      <c r="AU6" s="167" t="s">
        <v>189</v>
      </c>
      <c r="AV6" s="167" t="s">
        <v>196</v>
      </c>
      <c r="AW6" s="167" t="s">
        <v>197</v>
      </c>
      <c r="AX6" s="167" t="s">
        <v>198</v>
      </c>
      <c r="AY6" s="167" t="s">
        <v>199</v>
      </c>
      <c r="AZ6" s="167" t="s">
        <v>200</v>
      </c>
      <c r="BA6" s="167" t="s">
        <v>201</v>
      </c>
      <c r="BB6" s="167" t="s">
        <v>190</v>
      </c>
      <c r="BC6" s="61" t="s">
        <v>5</v>
      </c>
      <c r="BD6" s="61" t="s">
        <v>6</v>
      </c>
      <c r="BE6" s="61" t="s">
        <v>7</v>
      </c>
      <c r="BF6" s="61" t="s">
        <v>8</v>
      </c>
      <c r="BG6" s="61" t="s">
        <v>0</v>
      </c>
      <c r="BH6" s="61" t="s">
        <v>24</v>
      </c>
      <c r="BI6" s="61" t="s">
        <v>9</v>
      </c>
      <c r="BJ6" s="61" t="s">
        <v>1</v>
      </c>
      <c r="BK6" s="61" t="s">
        <v>26</v>
      </c>
      <c r="BL6" s="61" t="s">
        <v>10</v>
      </c>
      <c r="BM6" s="61" t="s">
        <v>11</v>
      </c>
      <c r="BN6" s="61" t="s">
        <v>27</v>
      </c>
      <c r="BO6" s="61" t="s">
        <v>2</v>
      </c>
      <c r="BP6" s="61" t="s">
        <v>28</v>
      </c>
      <c r="BQ6" s="61" t="s">
        <v>25</v>
      </c>
      <c r="BR6" s="61" t="s">
        <v>12</v>
      </c>
      <c r="BS6" s="61" t="s">
        <v>29</v>
      </c>
      <c r="BT6" s="61" t="s">
        <v>30</v>
      </c>
      <c r="BU6" s="61" t="s">
        <v>13</v>
      </c>
      <c r="BV6" s="61" t="s">
        <v>3</v>
      </c>
      <c r="BW6" s="64" t="s">
        <v>131</v>
      </c>
      <c r="BX6" s="65" t="s">
        <v>104</v>
      </c>
      <c r="BY6" s="60" t="s">
        <v>59</v>
      </c>
      <c r="BZ6" s="65" t="s">
        <v>135</v>
      </c>
      <c r="CA6" s="60" t="s">
        <v>136</v>
      </c>
      <c r="CB6" s="65" t="s">
        <v>63</v>
      </c>
      <c r="CC6" s="60" t="s">
        <v>137</v>
      </c>
      <c r="CD6" s="65" t="s">
        <v>138</v>
      </c>
      <c r="CE6" s="60" t="s">
        <v>139</v>
      </c>
      <c r="CF6" s="94" t="s">
        <v>140</v>
      </c>
      <c r="CG6" s="60" t="s">
        <v>141</v>
      </c>
      <c r="CH6" s="60" t="s">
        <v>142</v>
      </c>
      <c r="CI6" s="94"/>
      <c r="CJ6" s="95" t="s">
        <v>143</v>
      </c>
      <c r="CK6" s="96" t="s">
        <v>144</v>
      </c>
      <c r="CL6" s="96" t="s">
        <v>145</v>
      </c>
      <c r="CM6" s="96" t="s">
        <v>133</v>
      </c>
      <c r="CN6" s="96" t="s">
        <v>134</v>
      </c>
      <c r="CO6" s="95" t="s">
        <v>146</v>
      </c>
      <c r="CP6" s="154"/>
    </row>
    <row r="7" spans="1:94" ht="11.25" customHeight="1">
      <c r="A7" s="66">
        <v>1</v>
      </c>
      <c r="B7" s="167" t="s">
        <v>186</v>
      </c>
      <c r="C7" s="224">
        <f>+データinput!M20/1000</f>
        <v>0</v>
      </c>
      <c r="D7" s="170">
        <v>1.052802</v>
      </c>
      <c r="E7" s="170">
        <v>0.00066</v>
      </c>
      <c r="F7" s="170">
        <v>0.121155</v>
      </c>
      <c r="G7" s="170">
        <v>0.003377</v>
      </c>
      <c r="H7" s="170">
        <v>0.00062</v>
      </c>
      <c r="I7" s="170">
        <v>0.003965</v>
      </c>
      <c r="J7" s="170">
        <v>0.000636</v>
      </c>
      <c r="K7" s="170">
        <v>0.000864</v>
      </c>
      <c r="L7" s="170">
        <v>0.000362</v>
      </c>
      <c r="M7" s="170">
        <v>0.000577</v>
      </c>
      <c r="N7" s="170">
        <v>0.001277</v>
      </c>
      <c r="O7" s="170">
        <v>0.002329</v>
      </c>
      <c r="P7" s="170">
        <v>0.000576</v>
      </c>
      <c r="Q7" s="170">
        <v>0.018227</v>
      </c>
      <c r="R7" s="170">
        <v>0.001614</v>
      </c>
      <c r="S7" s="67"/>
      <c r="T7" s="67"/>
      <c r="U7" s="67"/>
      <c r="V7" s="67"/>
      <c r="W7" s="67"/>
      <c r="X7" s="67"/>
      <c r="Y7" s="67"/>
      <c r="Z7" s="67"/>
      <c r="AA7" s="67"/>
      <c r="AB7" s="67"/>
      <c r="AC7" s="67"/>
      <c r="AD7" s="67"/>
      <c r="AE7" s="67"/>
      <c r="AF7" s="67"/>
      <c r="AG7" s="67"/>
      <c r="AH7" s="67"/>
      <c r="AI7" s="67"/>
      <c r="AJ7" s="67"/>
      <c r="AK7" s="67"/>
      <c r="AL7" s="68"/>
      <c r="AM7" s="69">
        <f>D7</f>
        <v>1.052802</v>
      </c>
      <c r="AN7" s="70">
        <f aca="true" t="shared" si="0" ref="AN7:AN21">D7/$AM$7</f>
        <v>1</v>
      </c>
      <c r="AO7" s="67">
        <f aca="true" t="shared" si="1" ref="AO7:AO21">E7/$AM$8</f>
        <v>0.0006591707631799197</v>
      </c>
      <c r="AP7" s="67">
        <f aca="true" t="shared" si="2" ref="AP7:AP21">F7/$AM$9</f>
        <v>0.11622028662970282</v>
      </c>
      <c r="AQ7" s="67">
        <f aca="true" t="shared" si="3" ref="AQ7:AQ21">G7/$AM$10</f>
        <v>0.0031942293886129554</v>
      </c>
      <c r="AR7" s="67">
        <f aca="true" t="shared" si="4" ref="AR7:AR21">H7/$AM$11</f>
        <v>0.0006150952306309489</v>
      </c>
      <c r="AS7" s="67">
        <f aca="true" t="shared" si="5" ref="AS7:AS21">I7/$AM$12</f>
        <v>0.003952888350095308</v>
      </c>
      <c r="AT7" s="67">
        <f aca="true" t="shared" si="6" ref="AT7:AT21">J7/$AM$13</f>
        <v>0.0006000951094135673</v>
      </c>
      <c r="AU7" s="67">
        <f aca="true" t="shared" si="7" ref="AU7:AU21">K7/$AM$14</f>
        <v>0.0008535145734649825</v>
      </c>
      <c r="AV7" s="67">
        <f aca="true" t="shared" si="8" ref="AV7:AV21">L7/$AM$15</f>
        <v>0.00034213948705540765</v>
      </c>
      <c r="AW7" s="67">
        <f aca="true" t="shared" si="9" ref="AW7:AW21">M7/$AM$16</f>
        <v>0.0005367716487820307</v>
      </c>
      <c r="AX7" s="67">
        <f aca="true" t="shared" si="10" ref="AX7:AX21">N7/$AM$17</f>
        <v>0.0012580636262969778</v>
      </c>
      <c r="AY7" s="67">
        <f aca="true" t="shared" si="11" ref="AY7:AY21">O7/$AM$18</f>
        <v>0.002312716165478863</v>
      </c>
      <c r="AZ7" s="67">
        <f aca="true" t="shared" si="12" ref="AZ7:AZ21">P7/$AM$19</f>
        <v>0.0005458163555387094</v>
      </c>
      <c r="BA7" s="67">
        <f aca="true" t="shared" si="13" ref="BA7:BA21">Q7/$AM$20</f>
        <v>0.01796570676086991</v>
      </c>
      <c r="BB7" s="67">
        <f aca="true" t="shared" si="14" ref="BB7:BB21">R7/$AM$21</f>
        <v>0.0016094629240171957</v>
      </c>
      <c r="BC7" s="67"/>
      <c r="BD7" s="67"/>
      <c r="BE7" s="67"/>
      <c r="BF7" s="67"/>
      <c r="BG7" s="67"/>
      <c r="BH7" s="67"/>
      <c r="BI7" s="67"/>
      <c r="BJ7" s="67"/>
      <c r="BK7" s="67"/>
      <c r="BL7" s="67"/>
      <c r="BM7" s="67"/>
      <c r="BN7" s="67"/>
      <c r="BO7" s="67"/>
      <c r="BP7" s="67"/>
      <c r="BQ7" s="67"/>
      <c r="BR7" s="67"/>
      <c r="BS7" s="67"/>
      <c r="BT7" s="67"/>
      <c r="BU7" s="67"/>
      <c r="BV7" s="71"/>
      <c r="BW7" s="118">
        <f aca="true" t="shared" si="15" ref="BW7:BW21">$C$7*AN7+$C$8*AO7+$C$9*AP7+$C$10*AQ7+$C$11*AR7+$C$12*AS7+$C$13*AT7+$C$14*AU7+$C$15*AV7+$C$16*AW7+$C$17*AX7+$C$18*AY7+$C$19*AZ7+$C$20*BA7+$C$21*BB7+$C$22*BC7+$C$23*BD7+$C$24*BE7+$C$25*BF7+$C$26*BG7+$C$27*BH7+$C$28*BI7+$C$29*BJ7+$C$30*BK7+$C$31*BL7+$C$32*BM7+$C$33*BN7+$C$34*BO7+$C$35*BP7+$C$36*BQ7+$C$37*BR7+$C$38*BS7+$C$39*BT7+$C$40*BU7+$C$41*BV7</f>
        <v>1.2580636262969778</v>
      </c>
      <c r="BX7" s="174">
        <v>0.6638</v>
      </c>
      <c r="BY7" s="118">
        <f aca="true" t="shared" si="16" ref="BY7:BY21">BW7*BX7</f>
        <v>0.8351026351359337</v>
      </c>
      <c r="BZ7" s="174">
        <v>0.12</v>
      </c>
      <c r="CA7" s="118">
        <f aca="true" t="shared" si="17" ref="CA7:CA21">BW7*BZ7</f>
        <v>0.15096763515563733</v>
      </c>
      <c r="CB7" s="315">
        <v>0.75</v>
      </c>
      <c r="CC7" s="313">
        <f>CA42*CB7</f>
        <v>305.8387321043651</v>
      </c>
      <c r="CD7" s="143">
        <v>0.014675</v>
      </c>
      <c r="CE7" s="114">
        <f aca="true" t="shared" si="18" ref="CE7:CE21">$CC$7*CD7</f>
        <v>4.488183393631558</v>
      </c>
      <c r="CF7" s="114">
        <f aca="true" t="shared" si="19" ref="CF7:CF21">CE7*BX7</f>
        <v>2.979256136692628</v>
      </c>
      <c r="CG7" s="114">
        <f aca="true" t="shared" si="20" ref="CG7:CG21">CE7*BZ7</f>
        <v>0.538582007235787</v>
      </c>
      <c r="CH7" s="118">
        <f aca="true" t="shared" si="21" ref="CH7:CH21">BW7+CE7</f>
        <v>5.746247019928536</v>
      </c>
      <c r="CI7" s="97"/>
      <c r="CJ7" s="181">
        <v>0.017998091768583573</v>
      </c>
      <c r="CK7" s="99">
        <f>BW7*CJ7</f>
        <v>0.022642744596810035</v>
      </c>
      <c r="CL7" s="100">
        <f>CE7*CJ7</f>
        <v>0.08077873659281362</v>
      </c>
      <c r="CM7" s="181">
        <v>0.017998091768583573</v>
      </c>
      <c r="CN7" s="101">
        <f>BW7*CM7</f>
        <v>0.022642744596810035</v>
      </c>
      <c r="CO7" s="101">
        <f>CE7*CM7</f>
        <v>0.08077873659281362</v>
      </c>
      <c r="CP7" s="109">
        <f>+CN7+CO7</f>
        <v>0.10342148118962366</v>
      </c>
    </row>
    <row r="8" spans="1:94" ht="11.25" customHeight="1">
      <c r="A8" s="72">
        <v>2</v>
      </c>
      <c r="B8" s="167" t="s">
        <v>187</v>
      </c>
      <c r="C8" s="224">
        <f>+データinput!M21/1000</f>
        <v>0</v>
      </c>
      <c r="D8" s="170">
        <v>0.000624</v>
      </c>
      <c r="E8" s="170">
        <v>1.001258</v>
      </c>
      <c r="F8" s="170">
        <v>0.001134</v>
      </c>
      <c r="G8" s="170">
        <v>0.021892000000000002</v>
      </c>
      <c r="H8" s="170">
        <v>0.001854</v>
      </c>
      <c r="I8" s="170">
        <v>0.008225</v>
      </c>
      <c r="J8" s="170">
        <v>0.042283</v>
      </c>
      <c r="K8" s="170">
        <v>0.000878</v>
      </c>
      <c r="L8" s="170">
        <v>0.000391</v>
      </c>
      <c r="M8" s="170">
        <v>0.001252</v>
      </c>
      <c r="N8" s="170">
        <v>0.000713</v>
      </c>
      <c r="O8" s="170">
        <v>0.001428</v>
      </c>
      <c r="P8" s="170">
        <v>0.000583</v>
      </c>
      <c r="Q8" s="170">
        <v>0.002625</v>
      </c>
      <c r="R8" s="170">
        <v>0.005096</v>
      </c>
      <c r="S8" s="68"/>
      <c r="T8" s="68"/>
      <c r="U8" s="68"/>
      <c r="V8" s="68"/>
      <c r="W8" s="68"/>
      <c r="X8" s="68"/>
      <c r="Y8" s="68"/>
      <c r="Z8" s="68"/>
      <c r="AA8" s="68"/>
      <c r="AB8" s="68"/>
      <c r="AC8" s="68"/>
      <c r="AD8" s="68"/>
      <c r="AE8" s="68"/>
      <c r="AF8" s="68"/>
      <c r="AG8" s="68"/>
      <c r="AH8" s="68"/>
      <c r="AI8" s="68"/>
      <c r="AJ8" s="68"/>
      <c r="AK8" s="68"/>
      <c r="AL8" s="68"/>
      <c r="AM8" s="69">
        <f>E8</f>
        <v>1.001258</v>
      </c>
      <c r="AN8" s="73">
        <f t="shared" si="0"/>
        <v>0.0005927040412157271</v>
      </c>
      <c r="AO8" s="68">
        <f t="shared" si="1"/>
        <v>1</v>
      </c>
      <c r="AP8" s="68">
        <f t="shared" si="2"/>
        <v>0.0010878115227442781</v>
      </c>
      <c r="AQ8" s="68">
        <f t="shared" si="3"/>
        <v>0.020707157173679252</v>
      </c>
      <c r="AR8" s="68">
        <f t="shared" si="4"/>
        <v>0.0018393331574028697</v>
      </c>
      <c r="AS8" s="68">
        <f t="shared" si="5"/>
        <v>0.008199875581219145</v>
      </c>
      <c r="AT8" s="68">
        <f t="shared" si="6"/>
        <v>0.03989594577253753</v>
      </c>
      <c r="AU8" s="68">
        <f t="shared" si="7"/>
        <v>0.0008673446707202022</v>
      </c>
      <c r="AV8" s="68">
        <f t="shared" si="8"/>
        <v>0.0003695484514880232</v>
      </c>
      <c r="AW8" s="68">
        <f t="shared" si="9"/>
        <v>0.0011647107526431585</v>
      </c>
      <c r="AX8" s="68">
        <f t="shared" si="10"/>
        <v>0.000702427067775838</v>
      </c>
      <c r="AY8" s="68">
        <f t="shared" si="11"/>
        <v>0.0014180157510965293</v>
      </c>
      <c r="AZ8" s="68">
        <f t="shared" si="12"/>
        <v>0.0005524495404150479</v>
      </c>
      <c r="BA8" s="68">
        <f t="shared" si="13"/>
        <v>0.002587369300887887</v>
      </c>
      <c r="BB8" s="68">
        <f t="shared" si="14"/>
        <v>0.0050816747588547885</v>
      </c>
      <c r="BC8" s="68"/>
      <c r="BD8" s="68"/>
      <c r="BE8" s="68"/>
      <c r="BF8" s="68"/>
      <c r="BG8" s="68"/>
      <c r="BH8" s="68"/>
      <c r="BI8" s="68"/>
      <c r="BJ8" s="68"/>
      <c r="BK8" s="68"/>
      <c r="BL8" s="68"/>
      <c r="BM8" s="68"/>
      <c r="BN8" s="68"/>
      <c r="BO8" s="68"/>
      <c r="BP8" s="68"/>
      <c r="BQ8" s="68"/>
      <c r="BR8" s="68"/>
      <c r="BS8" s="68"/>
      <c r="BT8" s="68"/>
      <c r="BU8" s="68"/>
      <c r="BV8" s="74"/>
      <c r="BW8" s="106">
        <f t="shared" si="15"/>
        <v>0.7024270677758381</v>
      </c>
      <c r="BX8" s="175">
        <v>0.451</v>
      </c>
      <c r="BY8" s="106">
        <f t="shared" si="16"/>
        <v>0.316794607566903</v>
      </c>
      <c r="BZ8" s="175">
        <v>0.1816</v>
      </c>
      <c r="CA8" s="106">
        <f t="shared" si="17"/>
        <v>0.1275607555080922</v>
      </c>
      <c r="CB8" s="316"/>
      <c r="CC8" s="314"/>
      <c r="CD8" s="144">
        <v>0.014675</v>
      </c>
      <c r="CE8" s="117">
        <f t="shared" si="18"/>
        <v>4.488183393631558</v>
      </c>
      <c r="CF8" s="117">
        <f t="shared" si="19"/>
        <v>2.024170710527833</v>
      </c>
      <c r="CG8" s="117">
        <f t="shared" si="20"/>
        <v>0.8150541042834909</v>
      </c>
      <c r="CH8" s="106">
        <f t="shared" si="21"/>
        <v>5.190610461407396</v>
      </c>
      <c r="CI8" s="97"/>
      <c r="CJ8" s="181">
        <v>0.42556549184639664</v>
      </c>
      <c r="CK8" s="99">
        <f aca="true" t="shared" si="22" ref="CK8:CK41">BW8*CJ8</f>
        <v>0.29892872058424674</v>
      </c>
      <c r="CL8" s="100">
        <f aca="true" t="shared" si="23" ref="CL8:CL21">CE8*CJ8</f>
        <v>1.9100159734076436</v>
      </c>
      <c r="CM8" s="181">
        <v>0.42556549184639664</v>
      </c>
      <c r="CN8" s="101">
        <f aca="true" t="shared" si="24" ref="CN8:CN41">BW8*CM8</f>
        <v>0.29892872058424674</v>
      </c>
      <c r="CO8" s="101">
        <f aca="true" t="shared" si="25" ref="CO8:CO41">CE8*CM8</f>
        <v>1.9100159734076436</v>
      </c>
      <c r="CP8" s="9">
        <f aca="true" t="shared" si="26" ref="CP8:CP42">+CN8+CO8</f>
        <v>2.2089446939918904</v>
      </c>
    </row>
    <row r="9" spans="1:94" ht="11.25" customHeight="1">
      <c r="A9" s="72">
        <v>3</v>
      </c>
      <c r="B9" s="167" t="s">
        <v>192</v>
      </c>
      <c r="C9" s="224">
        <f>+データinput!M22/1000</f>
        <v>0</v>
      </c>
      <c r="D9" s="170">
        <v>0.010928</v>
      </c>
      <c r="E9" s="170">
        <v>0.004863</v>
      </c>
      <c r="F9" s="170">
        <v>1.04246</v>
      </c>
      <c r="G9" s="170">
        <v>0.00847</v>
      </c>
      <c r="H9" s="170">
        <v>0.004055</v>
      </c>
      <c r="I9" s="170">
        <v>0.007744</v>
      </c>
      <c r="J9" s="170">
        <v>0.004279</v>
      </c>
      <c r="K9" s="170">
        <v>0.006069</v>
      </c>
      <c r="L9" s="170">
        <v>0.002391</v>
      </c>
      <c r="M9" s="170">
        <v>0.003848</v>
      </c>
      <c r="N9" s="170">
        <v>0.005063</v>
      </c>
      <c r="O9" s="170">
        <v>0.007386</v>
      </c>
      <c r="P9" s="170">
        <v>0.004306</v>
      </c>
      <c r="Q9" s="170">
        <v>0.02741</v>
      </c>
      <c r="R9" s="170">
        <v>0.010283</v>
      </c>
      <c r="S9" s="68"/>
      <c r="T9" s="68"/>
      <c r="U9" s="68"/>
      <c r="V9" s="68"/>
      <c r="W9" s="68"/>
      <c r="X9" s="68"/>
      <c r="Y9" s="68"/>
      <c r="Z9" s="68"/>
      <c r="AA9" s="68"/>
      <c r="AB9" s="68"/>
      <c r="AC9" s="68"/>
      <c r="AD9" s="68"/>
      <c r="AE9" s="68"/>
      <c r="AF9" s="68"/>
      <c r="AG9" s="68"/>
      <c r="AH9" s="68"/>
      <c r="AI9" s="68"/>
      <c r="AJ9" s="68"/>
      <c r="AK9" s="68"/>
      <c r="AL9" s="68"/>
      <c r="AM9" s="69">
        <f>F9</f>
        <v>1.04246</v>
      </c>
      <c r="AN9" s="73">
        <f t="shared" si="0"/>
        <v>0.010379919491034402</v>
      </c>
      <c r="AO9" s="68">
        <f t="shared" si="1"/>
        <v>0.004856890032339317</v>
      </c>
      <c r="AP9" s="68">
        <f t="shared" si="2"/>
        <v>1</v>
      </c>
      <c r="AQ9" s="68">
        <f t="shared" si="3"/>
        <v>0.008011585111504807</v>
      </c>
      <c r="AR9" s="68">
        <f t="shared" si="4"/>
        <v>0.004022921226142738</v>
      </c>
      <c r="AS9" s="68">
        <f t="shared" si="5"/>
        <v>0.007720344863338731</v>
      </c>
      <c r="AT9" s="68">
        <f t="shared" si="6"/>
        <v>0.004037432347768325</v>
      </c>
      <c r="AU9" s="68">
        <f t="shared" si="7"/>
        <v>0.005995347160137708</v>
      </c>
      <c r="AV9" s="68">
        <f t="shared" si="8"/>
        <v>0.0022598218606339217</v>
      </c>
      <c r="AW9" s="68">
        <f t="shared" si="9"/>
        <v>0.003579718032085362</v>
      </c>
      <c r="AX9" s="68">
        <f t="shared" si="10"/>
        <v>0.004987921801050586</v>
      </c>
      <c r="AY9" s="68">
        <f t="shared" si="11"/>
        <v>0.007334358779831208</v>
      </c>
      <c r="AZ9" s="68">
        <f t="shared" si="12"/>
        <v>0.004080356296787643</v>
      </c>
      <c r="BA9" s="68">
        <f t="shared" si="13"/>
        <v>0.027017063823747422</v>
      </c>
      <c r="BB9" s="68">
        <f t="shared" si="14"/>
        <v>0.010254093709831985</v>
      </c>
      <c r="BC9" s="68"/>
      <c r="BD9" s="68"/>
      <c r="BE9" s="68"/>
      <c r="BF9" s="68"/>
      <c r="BG9" s="68"/>
      <c r="BH9" s="68"/>
      <c r="BI9" s="68"/>
      <c r="BJ9" s="68"/>
      <c r="BK9" s="68"/>
      <c r="BL9" s="68"/>
      <c r="BM9" s="68"/>
      <c r="BN9" s="68"/>
      <c r="BO9" s="68"/>
      <c r="BP9" s="68"/>
      <c r="BQ9" s="68"/>
      <c r="BR9" s="68"/>
      <c r="BS9" s="68"/>
      <c r="BT9" s="68"/>
      <c r="BU9" s="68"/>
      <c r="BV9" s="74"/>
      <c r="BW9" s="106">
        <f t="shared" si="15"/>
        <v>4.987921801050586</v>
      </c>
      <c r="BX9" s="175">
        <v>0.3899</v>
      </c>
      <c r="BY9" s="106">
        <f t="shared" si="16"/>
        <v>1.9447907102296236</v>
      </c>
      <c r="BZ9" s="175">
        <v>0.187</v>
      </c>
      <c r="CA9" s="106">
        <f t="shared" si="17"/>
        <v>0.9327413767964595</v>
      </c>
      <c r="CB9" s="316"/>
      <c r="CC9" s="314"/>
      <c r="CD9" s="144">
        <v>0.014675</v>
      </c>
      <c r="CE9" s="117">
        <f t="shared" si="18"/>
        <v>4.488183393631558</v>
      </c>
      <c r="CF9" s="117">
        <f t="shared" si="19"/>
        <v>1.7499427051769445</v>
      </c>
      <c r="CG9" s="117">
        <f t="shared" si="20"/>
        <v>0.8392902946091013</v>
      </c>
      <c r="CH9" s="106">
        <f t="shared" si="21"/>
        <v>9.476105194682145</v>
      </c>
      <c r="CI9" s="97"/>
      <c r="CJ9" s="31">
        <f>0.0534184416376012/3</f>
        <v>0.01780614721253373</v>
      </c>
      <c r="CK9" s="99">
        <f t="shared" si="22"/>
        <v>0.08881566987411312</v>
      </c>
      <c r="CL9" s="100">
        <f t="shared" si="23"/>
        <v>0.07991725422385275</v>
      </c>
      <c r="CM9" s="31">
        <v>0.05868012246286427</v>
      </c>
      <c r="CN9" s="101">
        <f t="shared" si="24"/>
        <v>0.29269186212083886</v>
      </c>
      <c r="CO9" s="101">
        <f t="shared" si="25"/>
        <v>0.26336715117409354</v>
      </c>
      <c r="CP9" s="9">
        <f t="shared" si="26"/>
        <v>0.5560590132949323</v>
      </c>
    </row>
    <row r="10" spans="1:94" ht="11.25" customHeight="1">
      <c r="A10" s="72">
        <v>4</v>
      </c>
      <c r="B10" s="167" t="s">
        <v>193</v>
      </c>
      <c r="C10" s="224">
        <f>+データinput!M23/1000</f>
        <v>0</v>
      </c>
      <c r="D10" s="170">
        <v>0.018054</v>
      </c>
      <c r="E10" s="170">
        <v>0.013215</v>
      </c>
      <c r="F10" s="170">
        <v>0.014829</v>
      </c>
      <c r="G10" s="170">
        <v>1.057219</v>
      </c>
      <c r="H10" s="170">
        <v>0.016019</v>
      </c>
      <c r="I10" s="170">
        <v>0.032966</v>
      </c>
      <c r="J10" s="170">
        <v>0.007404</v>
      </c>
      <c r="K10" s="170">
        <v>0.003008</v>
      </c>
      <c r="L10" s="170">
        <v>0.00159</v>
      </c>
      <c r="M10" s="170">
        <v>0.034216</v>
      </c>
      <c r="N10" s="170">
        <v>0.002797</v>
      </c>
      <c r="O10" s="170">
        <v>0.010898</v>
      </c>
      <c r="P10" s="170">
        <v>0.007261</v>
      </c>
      <c r="Q10" s="170">
        <v>0.005801</v>
      </c>
      <c r="R10" s="170">
        <v>0.014672</v>
      </c>
      <c r="S10" s="68"/>
      <c r="T10" s="68"/>
      <c r="U10" s="68"/>
      <c r="V10" s="68"/>
      <c r="W10" s="68"/>
      <c r="X10" s="68"/>
      <c r="Y10" s="68"/>
      <c r="Z10" s="68"/>
      <c r="AA10" s="68"/>
      <c r="AB10" s="68"/>
      <c r="AC10" s="68"/>
      <c r="AD10" s="68"/>
      <c r="AE10" s="68"/>
      <c r="AF10" s="68"/>
      <c r="AG10" s="68"/>
      <c r="AH10" s="68"/>
      <c r="AI10" s="68"/>
      <c r="AJ10" s="68"/>
      <c r="AK10" s="68"/>
      <c r="AL10" s="68"/>
      <c r="AM10" s="69">
        <f>G10</f>
        <v>1.057219</v>
      </c>
      <c r="AN10" s="73">
        <f t="shared" si="0"/>
        <v>0.017148523654020413</v>
      </c>
      <c r="AO10" s="68">
        <f t="shared" si="1"/>
        <v>0.013198396417307027</v>
      </c>
      <c r="AP10" s="68">
        <f t="shared" si="2"/>
        <v>0.014225006235251234</v>
      </c>
      <c r="AQ10" s="68">
        <f t="shared" si="3"/>
        <v>1</v>
      </c>
      <c r="AR10" s="68">
        <f t="shared" si="4"/>
        <v>0.015892274999156724</v>
      </c>
      <c r="AS10" s="68">
        <f t="shared" si="5"/>
        <v>0.032865300718598216</v>
      </c>
      <c r="AT10" s="68">
        <f t="shared" si="6"/>
        <v>0.006986012877512661</v>
      </c>
      <c r="AU10" s="68">
        <f t="shared" si="7"/>
        <v>0.0029714951816929023</v>
      </c>
      <c r="AV10" s="68">
        <f t="shared" si="8"/>
        <v>0.0015027673602709896</v>
      </c>
      <c r="AW10" s="68">
        <f t="shared" si="9"/>
        <v>0.031830465744759034</v>
      </c>
      <c r="AX10" s="68">
        <f t="shared" si="10"/>
        <v>0.0027555238549355106</v>
      </c>
      <c r="AY10" s="68">
        <f t="shared" si="11"/>
        <v>0.010821803680287097</v>
      </c>
      <c r="AZ10" s="68">
        <f t="shared" si="12"/>
        <v>0.006880507912441961</v>
      </c>
      <c r="BA10" s="68">
        <f t="shared" si="13"/>
        <v>0.005717839738838336</v>
      </c>
      <c r="BB10" s="68">
        <f t="shared" si="14"/>
        <v>0.014630755899120381</v>
      </c>
      <c r="BC10" s="68"/>
      <c r="BD10" s="68"/>
      <c r="BE10" s="68"/>
      <c r="BF10" s="68"/>
      <c r="BG10" s="68"/>
      <c r="BH10" s="68"/>
      <c r="BI10" s="68"/>
      <c r="BJ10" s="68"/>
      <c r="BK10" s="68"/>
      <c r="BL10" s="68"/>
      <c r="BM10" s="68"/>
      <c r="BN10" s="68"/>
      <c r="BO10" s="68"/>
      <c r="BP10" s="68"/>
      <c r="BQ10" s="68"/>
      <c r="BR10" s="68"/>
      <c r="BS10" s="68"/>
      <c r="BT10" s="68"/>
      <c r="BU10" s="68"/>
      <c r="BV10" s="74"/>
      <c r="BW10" s="106">
        <f t="shared" si="15"/>
        <v>2.7555238549355106</v>
      </c>
      <c r="BX10" s="175">
        <v>0.3976</v>
      </c>
      <c r="BY10" s="106">
        <f t="shared" si="16"/>
        <v>1.095596284722359</v>
      </c>
      <c r="BZ10" s="175">
        <v>0.2232</v>
      </c>
      <c r="CA10" s="106">
        <f t="shared" si="17"/>
        <v>0.615032924421606</v>
      </c>
      <c r="CB10" s="316"/>
      <c r="CC10" s="314"/>
      <c r="CD10" s="144">
        <v>0.001902</v>
      </c>
      <c r="CE10" s="117">
        <f t="shared" si="18"/>
        <v>0.5817052684625024</v>
      </c>
      <c r="CF10" s="117">
        <f t="shared" si="19"/>
        <v>0.23128601474069094</v>
      </c>
      <c r="CG10" s="117">
        <f t="shared" si="20"/>
        <v>0.12983661592083054</v>
      </c>
      <c r="CH10" s="106">
        <f t="shared" si="21"/>
        <v>3.337229123398013</v>
      </c>
      <c r="CI10" s="97"/>
      <c r="CJ10" s="31">
        <f>0.0534184416376012/3</f>
        <v>0.01780614721253373</v>
      </c>
      <c r="CK10" s="99">
        <f t="shared" si="22"/>
        <v>0.04906526340863014</v>
      </c>
      <c r="CL10" s="100">
        <f t="shared" si="23"/>
        <v>0.010357929644549773</v>
      </c>
      <c r="CM10" s="31">
        <v>0.07721732365145229</v>
      </c>
      <c r="CN10" s="101">
        <f t="shared" si="24"/>
        <v>0.21277417733585277</v>
      </c>
      <c r="CO10" s="101">
        <f t="shared" si="25"/>
        <v>0.044917723984623986</v>
      </c>
      <c r="CP10" s="9">
        <f t="shared" si="26"/>
        <v>0.25769190132047676</v>
      </c>
    </row>
    <row r="11" spans="1:94" ht="11.25" customHeight="1">
      <c r="A11" s="72">
        <v>5</v>
      </c>
      <c r="B11" s="167" t="s">
        <v>202</v>
      </c>
      <c r="C11" s="224">
        <f>+データinput!M24/1000</f>
        <v>0</v>
      </c>
      <c r="D11" s="170">
        <v>0.000682</v>
      </c>
      <c r="E11" s="170">
        <v>0.001253</v>
      </c>
      <c r="F11" s="170">
        <v>0.000732</v>
      </c>
      <c r="G11" s="170">
        <v>0.000801</v>
      </c>
      <c r="H11" s="170">
        <v>1.007974</v>
      </c>
      <c r="I11" s="170">
        <v>0.002667</v>
      </c>
      <c r="J11" s="170">
        <v>0.000432</v>
      </c>
      <c r="K11" s="170">
        <v>0.000386</v>
      </c>
      <c r="L11" s="170">
        <v>0.000205</v>
      </c>
      <c r="M11" s="170">
        <v>0.0011445</v>
      </c>
      <c r="N11" s="170">
        <v>0.000327</v>
      </c>
      <c r="O11" s="170">
        <v>0.000424</v>
      </c>
      <c r="P11" s="170">
        <v>0.004847</v>
      </c>
      <c r="Q11" s="170">
        <v>0.000306</v>
      </c>
      <c r="R11" s="170">
        <v>0.000967</v>
      </c>
      <c r="S11" s="68"/>
      <c r="T11" s="68"/>
      <c r="U11" s="68"/>
      <c r="V11" s="68"/>
      <c r="W11" s="68"/>
      <c r="X11" s="68"/>
      <c r="Y11" s="68"/>
      <c r="Z11" s="68"/>
      <c r="AA11" s="68"/>
      <c r="AB11" s="68"/>
      <c r="AC11" s="68"/>
      <c r="AD11" s="68"/>
      <c r="AE11" s="68"/>
      <c r="AF11" s="68"/>
      <c r="AG11" s="68"/>
      <c r="AH11" s="68"/>
      <c r="AI11" s="68"/>
      <c r="AJ11" s="68"/>
      <c r="AK11" s="68"/>
      <c r="AL11" s="68"/>
      <c r="AM11" s="69">
        <f>H11</f>
        <v>1.007974</v>
      </c>
      <c r="AN11" s="73">
        <f t="shared" si="0"/>
        <v>0.000647795121969753</v>
      </c>
      <c r="AO11" s="68">
        <f t="shared" si="1"/>
        <v>0.0012514257064612717</v>
      </c>
      <c r="AP11" s="68">
        <f t="shared" si="2"/>
        <v>0.0007021852157396927</v>
      </c>
      <c r="AQ11" s="68">
        <f t="shared" si="3"/>
        <v>0.0007576481315602539</v>
      </c>
      <c r="AR11" s="68">
        <f t="shared" si="4"/>
        <v>1</v>
      </c>
      <c r="AS11" s="68">
        <f t="shared" si="5"/>
        <v>0.0026588532735697824</v>
      </c>
      <c r="AT11" s="68">
        <f t="shared" si="6"/>
        <v>0.0004076117724318571</v>
      </c>
      <c r="AU11" s="68">
        <f t="shared" si="7"/>
        <v>0.00038131553860819826</v>
      </c>
      <c r="AV11" s="68">
        <f t="shared" si="8"/>
        <v>0.00019375302443745462</v>
      </c>
      <c r="AW11" s="68">
        <f t="shared" si="9"/>
        <v>0.001064705636102312</v>
      </c>
      <c r="AX11" s="68">
        <f t="shared" si="10"/>
        <v>0.00032215098339789485</v>
      </c>
      <c r="AY11" s="68">
        <f t="shared" si="11"/>
        <v>0.00042103548912109833</v>
      </c>
      <c r="AZ11" s="68">
        <f t="shared" si="12"/>
        <v>0.0045930067279446605</v>
      </c>
      <c r="BA11" s="68">
        <f t="shared" si="13"/>
        <v>0.0003016133356463594</v>
      </c>
      <c r="BB11" s="68">
        <f t="shared" si="14"/>
        <v>0.0009642816899161265</v>
      </c>
      <c r="BC11" s="68"/>
      <c r="BD11" s="68"/>
      <c r="BE11" s="68"/>
      <c r="BF11" s="68"/>
      <c r="BG11" s="68"/>
      <c r="BH11" s="68"/>
      <c r="BI11" s="68"/>
      <c r="BJ11" s="68"/>
      <c r="BK11" s="68"/>
      <c r="BL11" s="68"/>
      <c r="BM11" s="68"/>
      <c r="BN11" s="68"/>
      <c r="BO11" s="68"/>
      <c r="BP11" s="68"/>
      <c r="BQ11" s="68"/>
      <c r="BR11" s="68"/>
      <c r="BS11" s="68"/>
      <c r="BT11" s="68"/>
      <c r="BU11" s="68"/>
      <c r="BV11" s="74"/>
      <c r="BW11" s="106">
        <f t="shared" si="15"/>
        <v>0.32215098339789483</v>
      </c>
      <c r="BX11" s="175">
        <v>0.4895</v>
      </c>
      <c r="BY11" s="106">
        <f t="shared" si="16"/>
        <v>0.15769290637326952</v>
      </c>
      <c r="BZ11" s="175">
        <v>0.2336</v>
      </c>
      <c r="CA11" s="106">
        <f t="shared" si="17"/>
        <v>0.07525446972174824</v>
      </c>
      <c r="CB11" s="316"/>
      <c r="CC11" s="314"/>
      <c r="CD11" s="144">
        <v>0.013733</v>
      </c>
      <c r="CE11" s="117">
        <f t="shared" si="18"/>
        <v>4.200083307989246</v>
      </c>
      <c r="CF11" s="117">
        <f t="shared" si="19"/>
        <v>2.055940779260736</v>
      </c>
      <c r="CG11" s="117">
        <f t="shared" si="20"/>
        <v>0.9811394607462879</v>
      </c>
      <c r="CH11" s="106">
        <f t="shared" si="21"/>
        <v>4.522234291387141</v>
      </c>
      <c r="CI11" s="97"/>
      <c r="CJ11" s="31">
        <f>0.0534184416376012/3</f>
        <v>0.01780614721253373</v>
      </c>
      <c r="CK11" s="99">
        <f t="shared" si="22"/>
        <v>0.005736267835045426</v>
      </c>
      <c r="CL11" s="100">
        <f t="shared" si="23"/>
        <v>0.07478730168696217</v>
      </c>
      <c r="CM11" s="31">
        <v>0.03573076923076923</v>
      </c>
      <c r="CN11" s="101">
        <f t="shared" si="24"/>
        <v>0.01151070244525555</v>
      </c>
      <c r="CO11" s="101">
        <f t="shared" si="25"/>
        <v>0.1500722074277696</v>
      </c>
      <c r="CP11" s="9">
        <f t="shared" si="26"/>
        <v>0.16158290987302515</v>
      </c>
    </row>
    <row r="12" spans="1:94" ht="11.25" customHeight="1">
      <c r="A12" s="72">
        <v>6</v>
      </c>
      <c r="B12" s="167" t="s">
        <v>188</v>
      </c>
      <c r="C12" s="224">
        <f>+データinput!M25/1000</f>
        <v>0</v>
      </c>
      <c r="D12" s="170">
        <v>0.004133</v>
      </c>
      <c r="E12" s="170">
        <v>0.008719</v>
      </c>
      <c r="F12" s="170">
        <v>0.003255</v>
      </c>
      <c r="G12" s="170">
        <v>0.009301</v>
      </c>
      <c r="H12" s="170">
        <v>0.003278</v>
      </c>
      <c r="I12" s="170">
        <v>1.003064</v>
      </c>
      <c r="J12" s="170">
        <v>0.032452</v>
      </c>
      <c r="K12" s="170">
        <v>0.006327</v>
      </c>
      <c r="L12" s="170">
        <v>0.022197</v>
      </c>
      <c r="M12" s="170">
        <v>0.006929</v>
      </c>
      <c r="N12" s="170">
        <v>0.006255</v>
      </c>
      <c r="O12" s="170">
        <v>0.008821</v>
      </c>
      <c r="P12" s="170">
        <v>0.003597</v>
      </c>
      <c r="Q12" s="170">
        <v>0.007921</v>
      </c>
      <c r="R12" s="170">
        <v>0.008347</v>
      </c>
      <c r="S12" s="68"/>
      <c r="T12" s="68"/>
      <c r="U12" s="68"/>
      <c r="V12" s="68"/>
      <c r="W12" s="68"/>
      <c r="X12" s="68"/>
      <c r="Y12" s="68"/>
      <c r="Z12" s="68"/>
      <c r="AA12" s="68"/>
      <c r="AB12" s="68"/>
      <c r="AC12" s="68"/>
      <c r="AD12" s="68"/>
      <c r="AE12" s="68"/>
      <c r="AF12" s="68"/>
      <c r="AG12" s="68"/>
      <c r="AH12" s="68"/>
      <c r="AI12" s="68"/>
      <c r="AJ12" s="68"/>
      <c r="AK12" s="68"/>
      <c r="AL12" s="68"/>
      <c r="AM12" s="69">
        <f>I12</f>
        <v>1.003064</v>
      </c>
      <c r="AN12" s="73">
        <f t="shared" si="0"/>
        <v>0.003925714426834296</v>
      </c>
      <c r="AO12" s="68">
        <f t="shared" si="1"/>
        <v>0.008708045279038968</v>
      </c>
      <c r="AP12" s="68">
        <f t="shared" si="2"/>
        <v>0.00312242196343265</v>
      </c>
      <c r="AQ12" s="68">
        <f t="shared" si="3"/>
        <v>0.008797609577580426</v>
      </c>
      <c r="AR12" s="68">
        <f t="shared" si="4"/>
        <v>0.0032520680096907264</v>
      </c>
      <c r="AS12" s="68">
        <f t="shared" si="5"/>
        <v>1</v>
      </c>
      <c r="AT12" s="68">
        <f t="shared" si="6"/>
        <v>0.03061994731240423</v>
      </c>
      <c r="AU12" s="68">
        <f t="shared" si="7"/>
        <v>0.006250216095269612</v>
      </c>
      <c r="AV12" s="68">
        <f t="shared" si="8"/>
        <v>0.02097919943140576</v>
      </c>
      <c r="AW12" s="68">
        <f t="shared" si="9"/>
        <v>0.00644591118615371</v>
      </c>
      <c r="AX12" s="68">
        <f t="shared" si="10"/>
        <v>0.006162245875088172</v>
      </c>
      <c r="AY12" s="68">
        <f t="shared" si="11"/>
        <v>0.008759325588531153</v>
      </c>
      <c r="AZ12" s="68">
        <f t="shared" si="12"/>
        <v>0.003408509428598503</v>
      </c>
      <c r="BA12" s="68">
        <f t="shared" si="13"/>
        <v>0.007807448469460171</v>
      </c>
      <c r="BB12" s="68">
        <f t="shared" si="14"/>
        <v>0.008323535952150888</v>
      </c>
      <c r="BC12" s="68"/>
      <c r="BD12" s="68"/>
      <c r="BE12" s="68"/>
      <c r="BF12" s="68"/>
      <c r="BG12" s="68"/>
      <c r="BH12" s="68"/>
      <c r="BI12" s="68"/>
      <c r="BJ12" s="68"/>
      <c r="BK12" s="68"/>
      <c r="BL12" s="68"/>
      <c r="BM12" s="68"/>
      <c r="BN12" s="68"/>
      <c r="BO12" s="68"/>
      <c r="BP12" s="68"/>
      <c r="BQ12" s="68"/>
      <c r="BR12" s="68"/>
      <c r="BS12" s="68"/>
      <c r="BT12" s="68"/>
      <c r="BU12" s="68"/>
      <c r="BV12" s="74"/>
      <c r="BW12" s="106">
        <f t="shared" si="15"/>
        <v>6.162245875088172</v>
      </c>
      <c r="BX12" s="175">
        <v>0.4698</v>
      </c>
      <c r="BY12" s="106">
        <f t="shared" si="16"/>
        <v>2.8950231121164234</v>
      </c>
      <c r="BZ12" s="175">
        <v>0.3591</v>
      </c>
      <c r="CA12" s="106">
        <f t="shared" si="17"/>
        <v>2.2128624937441623</v>
      </c>
      <c r="CB12" s="316"/>
      <c r="CC12" s="314"/>
      <c r="CD12" s="144">
        <v>0.095974</v>
      </c>
      <c r="CE12" s="117">
        <f t="shared" si="18"/>
        <v>29.352566474984336</v>
      </c>
      <c r="CF12" s="117">
        <f t="shared" si="19"/>
        <v>13.78983572994764</v>
      </c>
      <c r="CG12" s="117">
        <f t="shared" si="20"/>
        <v>10.540506621166875</v>
      </c>
      <c r="CH12" s="106">
        <f t="shared" si="21"/>
        <v>35.51481235007251</v>
      </c>
      <c r="CI12" s="97"/>
      <c r="CJ12" s="141">
        <v>0.06042995511457595</v>
      </c>
      <c r="CK12" s="99">
        <f t="shared" si="22"/>
        <v>0.37238424163655903</v>
      </c>
      <c r="CL12" s="100">
        <f t="shared" si="23"/>
        <v>1.7737742745809104</v>
      </c>
      <c r="CM12" s="141">
        <v>0.06042995511457595</v>
      </c>
      <c r="CN12" s="101">
        <f t="shared" si="24"/>
        <v>0.37238424163655903</v>
      </c>
      <c r="CO12" s="101">
        <f t="shared" si="25"/>
        <v>1.7737742745809104</v>
      </c>
      <c r="CP12" s="9">
        <f t="shared" si="26"/>
        <v>2.1461585162174694</v>
      </c>
    </row>
    <row r="13" spans="1:94" ht="11.25" customHeight="1">
      <c r="A13" s="72">
        <v>7</v>
      </c>
      <c r="B13" s="167" t="s">
        <v>195</v>
      </c>
      <c r="C13" s="224">
        <f>+データinput!M26/1000</f>
        <v>0</v>
      </c>
      <c r="D13" s="170">
        <v>0.006441</v>
      </c>
      <c r="E13" s="170">
        <v>0.023425</v>
      </c>
      <c r="F13" s="170">
        <v>0.017709</v>
      </c>
      <c r="G13" s="170">
        <v>0.052209</v>
      </c>
      <c r="H13" s="170">
        <v>0.038636</v>
      </c>
      <c r="I13" s="170">
        <v>0.01336</v>
      </c>
      <c r="J13" s="170">
        <v>1.059832</v>
      </c>
      <c r="K13" s="170">
        <v>0.019608</v>
      </c>
      <c r="L13" s="170">
        <v>0.005136</v>
      </c>
      <c r="M13" s="170">
        <v>0.0142</v>
      </c>
      <c r="N13" s="170">
        <v>0.015537</v>
      </c>
      <c r="O13" s="170">
        <v>0.029199</v>
      </c>
      <c r="P13" s="170">
        <v>0.01062</v>
      </c>
      <c r="Q13" s="170">
        <v>0.061989</v>
      </c>
      <c r="R13" s="170">
        <v>0.117013</v>
      </c>
      <c r="S13" s="68"/>
      <c r="T13" s="68"/>
      <c r="U13" s="68"/>
      <c r="V13" s="68"/>
      <c r="W13" s="68"/>
      <c r="X13" s="68"/>
      <c r="Y13" s="68"/>
      <c r="Z13" s="68"/>
      <c r="AA13" s="68"/>
      <c r="AB13" s="68"/>
      <c r="AC13" s="68"/>
      <c r="AD13" s="68"/>
      <c r="AE13" s="68"/>
      <c r="AF13" s="68"/>
      <c r="AG13" s="68"/>
      <c r="AH13" s="68"/>
      <c r="AI13" s="68"/>
      <c r="AJ13" s="68"/>
      <c r="AK13" s="68"/>
      <c r="AL13" s="68"/>
      <c r="AM13" s="69">
        <f>J13</f>
        <v>1.059832</v>
      </c>
      <c r="AN13" s="73">
        <f t="shared" si="0"/>
        <v>0.006117959502356568</v>
      </c>
      <c r="AO13" s="68">
        <f t="shared" si="1"/>
        <v>0.02339556837498427</v>
      </c>
      <c r="AP13" s="68">
        <f t="shared" si="2"/>
        <v>0.016987702166030353</v>
      </c>
      <c r="AQ13" s="68">
        <f t="shared" si="3"/>
        <v>0.049383334957090255</v>
      </c>
      <c r="AR13" s="68">
        <f t="shared" si="4"/>
        <v>0.03833035375912474</v>
      </c>
      <c r="AS13" s="68">
        <f t="shared" si="5"/>
        <v>0.01331919000183438</v>
      </c>
      <c r="AT13" s="68">
        <f t="shared" si="6"/>
        <v>1</v>
      </c>
      <c r="AU13" s="68">
        <f t="shared" si="7"/>
        <v>0.019370039070024745</v>
      </c>
      <c r="AV13" s="68">
        <f t="shared" si="8"/>
        <v>0.004854222114686668</v>
      </c>
      <c r="AW13" s="68">
        <f t="shared" si="9"/>
        <v>0.013209978184930393</v>
      </c>
      <c r="AX13" s="68">
        <f t="shared" si="10"/>
        <v>0.01530660498181374</v>
      </c>
      <c r="AY13" s="68">
        <f t="shared" si="11"/>
        <v>0.02899484728029941</v>
      </c>
      <c r="AZ13" s="68">
        <f t="shared" si="12"/>
        <v>0.010063489055244955</v>
      </c>
      <c r="BA13" s="68">
        <f t="shared" si="13"/>
        <v>0.06110035641628161</v>
      </c>
      <c r="BB13" s="68">
        <f t="shared" si="14"/>
        <v>0.11668406761339785</v>
      </c>
      <c r="BC13" s="68"/>
      <c r="BD13" s="68"/>
      <c r="BE13" s="68"/>
      <c r="BF13" s="68"/>
      <c r="BG13" s="68"/>
      <c r="BH13" s="68"/>
      <c r="BI13" s="68"/>
      <c r="BJ13" s="68"/>
      <c r="BK13" s="68"/>
      <c r="BL13" s="68"/>
      <c r="BM13" s="68"/>
      <c r="BN13" s="68"/>
      <c r="BO13" s="68"/>
      <c r="BP13" s="68"/>
      <c r="BQ13" s="68"/>
      <c r="BR13" s="68"/>
      <c r="BS13" s="68"/>
      <c r="BT13" s="68"/>
      <c r="BU13" s="68"/>
      <c r="BV13" s="74"/>
      <c r="BW13" s="106">
        <f t="shared" si="15"/>
        <v>15.30660498181374</v>
      </c>
      <c r="BX13" s="175">
        <v>0.6097</v>
      </c>
      <c r="BY13" s="106">
        <f t="shared" si="16"/>
        <v>9.332437057411838</v>
      </c>
      <c r="BZ13" s="175">
        <v>0.1623</v>
      </c>
      <c r="CA13" s="106">
        <f t="shared" si="17"/>
        <v>2.48426198854837</v>
      </c>
      <c r="CB13" s="316"/>
      <c r="CC13" s="314"/>
      <c r="CD13" s="144">
        <v>0.186171</v>
      </c>
      <c r="CE13" s="117">
        <f t="shared" si="18"/>
        <v>56.93830259460175</v>
      </c>
      <c r="CF13" s="117">
        <f t="shared" si="19"/>
        <v>34.71528309192869</v>
      </c>
      <c r="CG13" s="117">
        <f t="shared" si="20"/>
        <v>9.241086511103864</v>
      </c>
      <c r="CH13" s="106">
        <f t="shared" si="21"/>
        <v>72.24490757641549</v>
      </c>
      <c r="CI13" s="97"/>
      <c r="CJ13" s="141">
        <v>0.023796477495107632</v>
      </c>
      <c r="CK13" s="99">
        <f t="shared" si="22"/>
        <v>0.36424328097623304</v>
      </c>
      <c r="CL13" s="100">
        <f t="shared" si="23"/>
        <v>1.354931036302069</v>
      </c>
      <c r="CM13" s="141">
        <v>0.023796477495107632</v>
      </c>
      <c r="CN13" s="101">
        <f t="shared" si="24"/>
        <v>0.36424328097623304</v>
      </c>
      <c r="CO13" s="101">
        <f t="shared" si="25"/>
        <v>1.354931036302069</v>
      </c>
      <c r="CP13" s="9">
        <f t="shared" si="26"/>
        <v>1.719174317278302</v>
      </c>
    </row>
    <row r="14" spans="1:94" ht="11.25" customHeight="1">
      <c r="A14" s="72">
        <v>8</v>
      </c>
      <c r="B14" s="167" t="s">
        <v>189</v>
      </c>
      <c r="C14" s="224">
        <f>+データinput!M27/1000</f>
        <v>0</v>
      </c>
      <c r="D14" s="170">
        <v>0.030662</v>
      </c>
      <c r="E14" s="170">
        <v>0.022422</v>
      </c>
      <c r="F14" s="170">
        <v>0.061254</v>
      </c>
      <c r="G14" s="170">
        <v>0.040965</v>
      </c>
      <c r="H14" s="170">
        <v>0.035336</v>
      </c>
      <c r="I14" s="170">
        <v>0.049407</v>
      </c>
      <c r="J14" s="170">
        <v>0.013007</v>
      </c>
      <c r="K14" s="170">
        <v>1.012285</v>
      </c>
      <c r="L14" s="170">
        <v>0.003864</v>
      </c>
      <c r="M14" s="170">
        <v>0.042427</v>
      </c>
      <c r="N14" s="170">
        <v>0.008929</v>
      </c>
      <c r="O14" s="170">
        <v>0.019254</v>
      </c>
      <c r="P14" s="170">
        <v>0.030628</v>
      </c>
      <c r="Q14" s="170">
        <v>0.047104</v>
      </c>
      <c r="R14" s="170">
        <v>0.024454</v>
      </c>
      <c r="S14" s="68"/>
      <c r="T14" s="68"/>
      <c r="U14" s="68"/>
      <c r="V14" s="68"/>
      <c r="W14" s="68"/>
      <c r="X14" s="68"/>
      <c r="Y14" s="68"/>
      <c r="Z14" s="68"/>
      <c r="AA14" s="68"/>
      <c r="AB14" s="68"/>
      <c r="AC14" s="68"/>
      <c r="AD14" s="68"/>
      <c r="AE14" s="68"/>
      <c r="AF14" s="68"/>
      <c r="AG14" s="68"/>
      <c r="AH14" s="68"/>
      <c r="AI14" s="68"/>
      <c r="AJ14" s="68"/>
      <c r="AK14" s="68"/>
      <c r="AL14" s="68"/>
      <c r="AM14" s="69">
        <f>K14</f>
        <v>1.012285</v>
      </c>
      <c r="AN14" s="73">
        <f t="shared" si="0"/>
        <v>0.029124184794481773</v>
      </c>
      <c r="AO14" s="68">
        <f t="shared" si="1"/>
        <v>0.02239382856366691</v>
      </c>
      <c r="AP14" s="68">
        <f t="shared" si="2"/>
        <v>0.058759089077758384</v>
      </c>
      <c r="AQ14" s="68">
        <f t="shared" si="3"/>
        <v>0.03874788478073134</v>
      </c>
      <c r="AR14" s="68">
        <f t="shared" si="4"/>
        <v>0.03505645978963743</v>
      </c>
      <c r="AS14" s="68">
        <f t="shared" si="5"/>
        <v>0.049256079372801735</v>
      </c>
      <c r="AT14" s="68">
        <f t="shared" si="6"/>
        <v>0.012272699824123066</v>
      </c>
      <c r="AU14" s="68">
        <f t="shared" si="7"/>
        <v>1</v>
      </c>
      <c r="AV14" s="68">
        <f t="shared" si="8"/>
        <v>0.0036520082264698763</v>
      </c>
      <c r="AW14" s="68">
        <f t="shared" si="9"/>
        <v>0.03946899608817195</v>
      </c>
      <c r="AX14" s="68">
        <f t="shared" si="10"/>
        <v>0.008796593672048327</v>
      </c>
      <c r="AY14" s="68">
        <f t="shared" si="11"/>
        <v>0.019119380442305725</v>
      </c>
      <c r="AZ14" s="68">
        <f t="shared" si="12"/>
        <v>0.029023026627499292</v>
      </c>
      <c r="BA14" s="68">
        <f t="shared" si="13"/>
        <v>0.04642874039962782</v>
      </c>
      <c r="BB14" s="68">
        <f t="shared" si="14"/>
        <v>0.024385257957816917</v>
      </c>
      <c r="BC14" s="68"/>
      <c r="BD14" s="68"/>
      <c r="BE14" s="68"/>
      <c r="BF14" s="68"/>
      <c r="BG14" s="68"/>
      <c r="BH14" s="68"/>
      <c r="BI14" s="68"/>
      <c r="BJ14" s="68"/>
      <c r="BK14" s="68"/>
      <c r="BL14" s="68"/>
      <c r="BM14" s="68"/>
      <c r="BN14" s="68"/>
      <c r="BO14" s="68"/>
      <c r="BP14" s="68"/>
      <c r="BQ14" s="68"/>
      <c r="BR14" s="68"/>
      <c r="BS14" s="68"/>
      <c r="BT14" s="68"/>
      <c r="BU14" s="68"/>
      <c r="BV14" s="74"/>
      <c r="BW14" s="106">
        <f t="shared" si="15"/>
        <v>8.796593672048326</v>
      </c>
      <c r="BX14" s="175">
        <v>0.7162</v>
      </c>
      <c r="BY14" s="106">
        <f t="shared" si="16"/>
        <v>6.300120387921011</v>
      </c>
      <c r="BZ14" s="175">
        <v>0.4345</v>
      </c>
      <c r="CA14" s="106">
        <f t="shared" si="17"/>
        <v>3.8221199505049976</v>
      </c>
      <c r="CB14" s="316"/>
      <c r="CC14" s="314"/>
      <c r="CD14" s="144">
        <v>0.053407</v>
      </c>
      <c r="CE14" s="117">
        <f t="shared" si="18"/>
        <v>16.33392916549783</v>
      </c>
      <c r="CF14" s="117">
        <f t="shared" si="19"/>
        <v>11.698360068329544</v>
      </c>
      <c r="CG14" s="117">
        <f t="shared" si="20"/>
        <v>7.097092222408806</v>
      </c>
      <c r="CH14" s="106">
        <f t="shared" si="21"/>
        <v>25.130522837546152</v>
      </c>
      <c r="CI14" s="97"/>
      <c r="CJ14" s="141">
        <v>0.1257624090851091</v>
      </c>
      <c r="CK14" s="99">
        <f t="shared" si="22"/>
        <v>1.1062808119396237</v>
      </c>
      <c r="CL14" s="100">
        <f t="shared" si="23"/>
        <v>2.054194281678533</v>
      </c>
      <c r="CM14" s="141">
        <v>0.1257624090851091</v>
      </c>
      <c r="CN14" s="101">
        <f t="shared" si="24"/>
        <v>1.1062808119396237</v>
      </c>
      <c r="CO14" s="101">
        <f t="shared" si="25"/>
        <v>2.054194281678533</v>
      </c>
      <c r="CP14" s="9">
        <f t="shared" si="26"/>
        <v>3.1604750936181567</v>
      </c>
    </row>
    <row r="15" spans="1:94" ht="11.25" customHeight="1">
      <c r="A15" s="72">
        <v>9</v>
      </c>
      <c r="B15" s="167" t="s">
        <v>196</v>
      </c>
      <c r="C15" s="224">
        <f>+データinput!M28/1000</f>
        <v>0</v>
      </c>
      <c r="D15" s="170">
        <v>0.034614</v>
      </c>
      <c r="E15" s="170">
        <v>0.068212</v>
      </c>
      <c r="F15" s="170">
        <v>0.023973</v>
      </c>
      <c r="G15" s="170">
        <v>0.038026</v>
      </c>
      <c r="H15" s="170">
        <v>0.015765</v>
      </c>
      <c r="I15" s="170">
        <v>0.032177</v>
      </c>
      <c r="J15" s="170">
        <v>0.038662</v>
      </c>
      <c r="K15" s="170">
        <v>0.075819</v>
      </c>
      <c r="L15" s="170">
        <v>1.058048</v>
      </c>
      <c r="M15" s="170">
        <v>0.07374</v>
      </c>
      <c r="N15" s="170">
        <v>0.038546</v>
      </c>
      <c r="O15" s="170">
        <v>0.016338</v>
      </c>
      <c r="P15" s="170">
        <v>0.057827</v>
      </c>
      <c r="Q15" s="170">
        <v>0.060875</v>
      </c>
      <c r="R15" s="170">
        <v>0.143283</v>
      </c>
      <c r="S15" s="68"/>
      <c r="T15" s="68"/>
      <c r="U15" s="68"/>
      <c r="V15" s="68"/>
      <c r="W15" s="68"/>
      <c r="X15" s="68"/>
      <c r="Y15" s="68"/>
      <c r="Z15" s="68"/>
      <c r="AA15" s="68"/>
      <c r="AB15" s="68"/>
      <c r="AC15" s="68"/>
      <c r="AD15" s="68"/>
      <c r="AE15" s="68"/>
      <c r="AF15" s="68"/>
      <c r="AG15" s="68"/>
      <c r="AH15" s="68"/>
      <c r="AI15" s="68"/>
      <c r="AJ15" s="68"/>
      <c r="AK15" s="68"/>
      <c r="AL15" s="68"/>
      <c r="AM15" s="69">
        <f>L15</f>
        <v>1.058048</v>
      </c>
      <c r="AN15" s="73">
        <f t="shared" si="0"/>
        <v>0.032877977055514714</v>
      </c>
      <c r="AO15" s="68">
        <f t="shared" si="1"/>
        <v>0.06812629711822527</v>
      </c>
      <c r="AP15" s="68">
        <f t="shared" si="2"/>
        <v>0.022996565815474938</v>
      </c>
      <c r="AQ15" s="68">
        <f t="shared" si="3"/>
        <v>0.03596794987604271</v>
      </c>
      <c r="AR15" s="68">
        <f t="shared" si="4"/>
        <v>0.01564028437241437</v>
      </c>
      <c r="AS15" s="68">
        <f t="shared" si="5"/>
        <v>0.03207871083001683</v>
      </c>
      <c r="AT15" s="68">
        <f t="shared" si="6"/>
        <v>0.036479366541112175</v>
      </c>
      <c r="AU15" s="68">
        <f t="shared" si="7"/>
        <v>0.0748988674138212</v>
      </c>
      <c r="AV15" s="68">
        <f t="shared" si="8"/>
        <v>1</v>
      </c>
      <c r="AW15" s="68">
        <f t="shared" si="9"/>
        <v>0.0685988585462512</v>
      </c>
      <c r="AX15" s="68">
        <f t="shared" si="10"/>
        <v>0.037974409192829524</v>
      </c>
      <c r="AY15" s="68">
        <f t="shared" si="11"/>
        <v>0.01622376844636911</v>
      </c>
      <c r="AZ15" s="68">
        <f t="shared" si="12"/>
        <v>0.05479674026343221</v>
      </c>
      <c r="BA15" s="68">
        <f t="shared" si="13"/>
        <v>0.060002326168209566</v>
      </c>
      <c r="BB15" s="68">
        <f t="shared" si="14"/>
        <v>0.1428802206579652</v>
      </c>
      <c r="BC15" s="68"/>
      <c r="BD15" s="68"/>
      <c r="BE15" s="68"/>
      <c r="BF15" s="68"/>
      <c r="BG15" s="68"/>
      <c r="BH15" s="68"/>
      <c r="BI15" s="68"/>
      <c r="BJ15" s="68"/>
      <c r="BK15" s="68"/>
      <c r="BL15" s="68"/>
      <c r="BM15" s="68"/>
      <c r="BN15" s="68"/>
      <c r="BO15" s="68"/>
      <c r="BP15" s="68"/>
      <c r="BQ15" s="68"/>
      <c r="BR15" s="68"/>
      <c r="BS15" s="68"/>
      <c r="BT15" s="68"/>
      <c r="BU15" s="68"/>
      <c r="BV15" s="74"/>
      <c r="BW15" s="106">
        <f t="shared" si="15"/>
        <v>37.974409192829526</v>
      </c>
      <c r="BX15" s="175">
        <v>0.8366</v>
      </c>
      <c r="BY15" s="106">
        <f t="shared" si="16"/>
        <v>31.76939073072118</v>
      </c>
      <c r="BZ15" s="175">
        <v>0.0968</v>
      </c>
      <c r="CA15" s="106">
        <f t="shared" si="17"/>
        <v>3.675922809865898</v>
      </c>
      <c r="CB15" s="316"/>
      <c r="CC15" s="314"/>
      <c r="CD15" s="144">
        <v>0.214778</v>
      </c>
      <c r="CE15" s="117">
        <f t="shared" si="18"/>
        <v>65.68743120391132</v>
      </c>
      <c r="CF15" s="117">
        <f t="shared" si="19"/>
        <v>54.954104945192206</v>
      </c>
      <c r="CG15" s="117">
        <f t="shared" si="20"/>
        <v>6.358543340538615</v>
      </c>
      <c r="CH15" s="106">
        <f t="shared" si="21"/>
        <v>103.66184039674084</v>
      </c>
      <c r="CI15" s="97"/>
      <c r="CJ15" s="141">
        <v>0.025841879996769766</v>
      </c>
      <c r="CK15" s="99">
        <f t="shared" si="22"/>
        <v>0.9813301253093313</v>
      </c>
      <c r="CL15" s="100">
        <f t="shared" si="23"/>
        <v>1.697486714467546</v>
      </c>
      <c r="CM15" s="141">
        <v>0.025841879996769766</v>
      </c>
      <c r="CN15" s="101">
        <f t="shared" si="24"/>
        <v>0.9813301253093313</v>
      </c>
      <c r="CO15" s="101">
        <f t="shared" si="25"/>
        <v>1.697486714467546</v>
      </c>
      <c r="CP15" s="9">
        <f t="shared" si="26"/>
        <v>2.6788168397768772</v>
      </c>
    </row>
    <row r="16" spans="1:94" ht="11.25" customHeight="1">
      <c r="A16" s="72">
        <v>10</v>
      </c>
      <c r="B16" s="167" t="s">
        <v>197</v>
      </c>
      <c r="C16" s="224">
        <f>+データinput!M29/1000</f>
        <v>0</v>
      </c>
      <c r="D16" s="170">
        <v>0.030575</v>
      </c>
      <c r="E16" s="170">
        <v>0.267861</v>
      </c>
      <c r="F16" s="170">
        <v>0.033713</v>
      </c>
      <c r="G16" s="170">
        <v>0.049357</v>
      </c>
      <c r="H16" s="170">
        <v>0.013513</v>
      </c>
      <c r="I16" s="170">
        <v>0.043738</v>
      </c>
      <c r="J16" s="170">
        <v>0.033143</v>
      </c>
      <c r="K16" s="170">
        <v>0.033566</v>
      </c>
      <c r="L16" s="170">
        <v>0.007858</v>
      </c>
      <c r="M16" s="170">
        <v>1.074945</v>
      </c>
      <c r="N16" s="170">
        <v>0.036151</v>
      </c>
      <c r="O16" s="170">
        <v>0.016277</v>
      </c>
      <c r="P16" s="170">
        <v>0.01437</v>
      </c>
      <c r="Q16" s="170">
        <v>0.033173</v>
      </c>
      <c r="R16" s="170">
        <v>0.057794</v>
      </c>
      <c r="S16" s="68"/>
      <c r="T16" s="68"/>
      <c r="U16" s="68"/>
      <c r="V16" s="68"/>
      <c r="W16" s="68"/>
      <c r="X16" s="68"/>
      <c r="Y16" s="68"/>
      <c r="Z16" s="68"/>
      <c r="AA16" s="68"/>
      <c r="AB16" s="68"/>
      <c r="AC16" s="68"/>
      <c r="AD16" s="68"/>
      <c r="AE16" s="68"/>
      <c r="AF16" s="68"/>
      <c r="AG16" s="68"/>
      <c r="AH16" s="68"/>
      <c r="AI16" s="68"/>
      <c r="AJ16" s="68"/>
      <c r="AK16" s="68"/>
      <c r="AL16" s="68"/>
      <c r="AM16" s="69">
        <f>M16</f>
        <v>1.074945</v>
      </c>
      <c r="AN16" s="73">
        <f t="shared" si="0"/>
        <v>0.029041548173350737</v>
      </c>
      <c r="AO16" s="68">
        <f t="shared" si="1"/>
        <v>0.2675244542365704</v>
      </c>
      <c r="AP16" s="68">
        <f t="shared" si="2"/>
        <v>0.03233984997026265</v>
      </c>
      <c r="AQ16" s="68">
        <f t="shared" si="3"/>
        <v>0.04668569142249619</v>
      </c>
      <c r="AR16" s="68">
        <f t="shared" si="4"/>
        <v>0.013406099760509698</v>
      </c>
      <c r="AS16" s="68">
        <f t="shared" si="5"/>
        <v>0.04360439613025689</v>
      </c>
      <c r="AT16" s="68">
        <f t="shared" si="6"/>
        <v>0.03127193743914129</v>
      </c>
      <c r="AU16" s="68">
        <f t="shared" si="7"/>
        <v>0.033158646033478706</v>
      </c>
      <c r="AV16" s="68">
        <f t="shared" si="8"/>
        <v>0.007426884224534237</v>
      </c>
      <c r="AW16" s="68">
        <f t="shared" si="9"/>
        <v>1</v>
      </c>
      <c r="AX16" s="68">
        <f t="shared" si="10"/>
        <v>0.03561492416152079</v>
      </c>
      <c r="AY16" s="68">
        <f t="shared" si="11"/>
        <v>0.016163194944396504</v>
      </c>
      <c r="AZ16" s="68">
        <f t="shared" si="12"/>
        <v>0.013616980953283429</v>
      </c>
      <c r="BA16" s="68">
        <f t="shared" si="13"/>
        <v>0.032697448311753856</v>
      </c>
      <c r="BB16" s="68">
        <f t="shared" si="14"/>
        <v>0.05763153669804821</v>
      </c>
      <c r="BC16" s="68"/>
      <c r="BD16" s="68"/>
      <c r="BE16" s="68"/>
      <c r="BF16" s="68"/>
      <c r="BG16" s="68"/>
      <c r="BH16" s="68"/>
      <c r="BI16" s="68"/>
      <c r="BJ16" s="68"/>
      <c r="BK16" s="68"/>
      <c r="BL16" s="68"/>
      <c r="BM16" s="68"/>
      <c r="BN16" s="68"/>
      <c r="BO16" s="68"/>
      <c r="BP16" s="68"/>
      <c r="BQ16" s="68"/>
      <c r="BR16" s="68"/>
      <c r="BS16" s="68"/>
      <c r="BT16" s="68"/>
      <c r="BU16" s="68"/>
      <c r="BV16" s="74"/>
      <c r="BW16" s="106">
        <f t="shared" si="15"/>
        <v>35.61492416152079</v>
      </c>
      <c r="BX16" s="175">
        <v>0.3908</v>
      </c>
      <c r="BY16" s="106">
        <f t="shared" si="16"/>
        <v>13.918312362322323</v>
      </c>
      <c r="BZ16" s="175">
        <v>0.2174</v>
      </c>
      <c r="CA16" s="106">
        <f t="shared" si="17"/>
        <v>7.74268451271462</v>
      </c>
      <c r="CB16" s="316"/>
      <c r="CC16" s="314"/>
      <c r="CD16" s="144">
        <v>0.09323200000000001</v>
      </c>
      <c r="CE16" s="117">
        <f t="shared" si="18"/>
        <v>28.51395667155417</v>
      </c>
      <c r="CF16" s="117">
        <f t="shared" si="19"/>
        <v>11.14325426724337</v>
      </c>
      <c r="CG16" s="117">
        <f t="shared" si="20"/>
        <v>6.198934180395876</v>
      </c>
      <c r="CH16" s="106">
        <f t="shared" si="21"/>
        <v>64.12888083307496</v>
      </c>
      <c r="CI16" s="97"/>
      <c r="CJ16" s="150">
        <f>0.0748773221170698/2</f>
        <v>0.0374386610585349</v>
      </c>
      <c r="CK16" s="99">
        <f t="shared" si="22"/>
        <v>1.333375074308602</v>
      </c>
      <c r="CL16" s="100">
        <f t="shared" si="23"/>
        <v>1.0675243592640664</v>
      </c>
      <c r="CM16" s="150">
        <v>0.07042047887872299</v>
      </c>
      <c r="CN16" s="101">
        <f t="shared" si="24"/>
        <v>2.5080200146836957</v>
      </c>
      <c r="CO16" s="101">
        <f t="shared" si="25"/>
        <v>2.007966483538003</v>
      </c>
      <c r="CP16" s="9">
        <f t="shared" si="26"/>
        <v>4.515986498221698</v>
      </c>
    </row>
    <row r="17" spans="1:94" ht="11.25" customHeight="1">
      <c r="A17" s="72">
        <v>11</v>
      </c>
      <c r="B17" s="167" t="s">
        <v>198</v>
      </c>
      <c r="C17" s="224">
        <f>+データinput!M30/1000</f>
        <v>1000</v>
      </c>
      <c r="D17" s="170">
        <v>0.000882</v>
      </c>
      <c r="E17" s="170">
        <v>0.002752</v>
      </c>
      <c r="F17" s="170">
        <v>0.0015</v>
      </c>
      <c r="G17" s="170">
        <v>0.001897</v>
      </c>
      <c r="H17" s="170">
        <v>0.001384</v>
      </c>
      <c r="I17" s="170">
        <v>0.003909</v>
      </c>
      <c r="J17" s="170">
        <v>0.002107</v>
      </c>
      <c r="K17" s="170">
        <v>0.007635</v>
      </c>
      <c r="L17" s="170">
        <v>0.002248</v>
      </c>
      <c r="M17" s="170">
        <v>0.0031</v>
      </c>
      <c r="N17" s="170">
        <v>1.015052</v>
      </c>
      <c r="O17" s="170">
        <v>0.002901</v>
      </c>
      <c r="P17" s="170">
        <v>0.003477</v>
      </c>
      <c r="Q17" s="170">
        <v>0.004385</v>
      </c>
      <c r="R17" s="170">
        <v>0.008343</v>
      </c>
      <c r="S17" s="68"/>
      <c r="T17" s="68"/>
      <c r="U17" s="68"/>
      <c r="V17" s="68"/>
      <c r="W17" s="68"/>
      <c r="X17" s="68"/>
      <c r="Y17" s="68"/>
      <c r="Z17" s="68"/>
      <c r="AA17" s="68"/>
      <c r="AB17" s="68"/>
      <c r="AC17" s="68"/>
      <c r="AD17" s="68"/>
      <c r="AE17" s="68"/>
      <c r="AF17" s="68"/>
      <c r="AG17" s="68"/>
      <c r="AH17" s="68"/>
      <c r="AI17" s="68"/>
      <c r="AJ17" s="68"/>
      <c r="AK17" s="68"/>
      <c r="AL17" s="68"/>
      <c r="AM17" s="69">
        <f>N17</f>
        <v>1.015052</v>
      </c>
      <c r="AN17" s="73">
        <f t="shared" si="0"/>
        <v>0.0008377643659491528</v>
      </c>
      <c r="AO17" s="68">
        <f t="shared" si="1"/>
        <v>0.00274854233374415</v>
      </c>
      <c r="AP17" s="68">
        <f t="shared" si="2"/>
        <v>0.0014389041306141243</v>
      </c>
      <c r="AQ17" s="68">
        <f t="shared" si="3"/>
        <v>0.0017943302191882667</v>
      </c>
      <c r="AR17" s="68">
        <f t="shared" si="4"/>
        <v>0.0013730512890213439</v>
      </c>
      <c r="AS17" s="68">
        <f t="shared" si="5"/>
        <v>0.0038970594099678587</v>
      </c>
      <c r="AT17" s="68">
        <f t="shared" si="6"/>
        <v>0.0019880509363748213</v>
      </c>
      <c r="AU17" s="68">
        <f t="shared" si="7"/>
        <v>0.007542342324542989</v>
      </c>
      <c r="AV17" s="68">
        <f t="shared" si="8"/>
        <v>0.00212466731187999</v>
      </c>
      <c r="AW17" s="68">
        <f t="shared" si="9"/>
        <v>0.0028838684769918457</v>
      </c>
      <c r="AX17" s="68">
        <f t="shared" si="10"/>
        <v>1</v>
      </c>
      <c r="AY17" s="68">
        <f t="shared" si="11"/>
        <v>0.002880716872500722</v>
      </c>
      <c r="AZ17" s="68">
        <f t="shared" si="12"/>
        <v>0.003294797687861272</v>
      </c>
      <c r="BA17" s="68">
        <f t="shared" si="13"/>
        <v>0.0043221388131022415</v>
      </c>
      <c r="BB17" s="68">
        <f t="shared" si="14"/>
        <v>0.0083195471964532</v>
      </c>
      <c r="BC17" s="68"/>
      <c r="BD17" s="68"/>
      <c r="BE17" s="68"/>
      <c r="BF17" s="68"/>
      <c r="BG17" s="68"/>
      <c r="BH17" s="68"/>
      <c r="BI17" s="68"/>
      <c r="BJ17" s="68"/>
      <c r="BK17" s="68"/>
      <c r="BL17" s="68"/>
      <c r="BM17" s="68"/>
      <c r="BN17" s="68"/>
      <c r="BO17" s="68"/>
      <c r="BP17" s="68"/>
      <c r="BQ17" s="68"/>
      <c r="BR17" s="68"/>
      <c r="BS17" s="68"/>
      <c r="BT17" s="68"/>
      <c r="BU17" s="68"/>
      <c r="BV17" s="74"/>
      <c r="BW17" s="106">
        <f t="shared" si="15"/>
        <v>1000</v>
      </c>
      <c r="BX17" s="175">
        <v>0.6953</v>
      </c>
      <c r="BY17" s="106">
        <f t="shared" si="16"/>
        <v>695.3000000000001</v>
      </c>
      <c r="BZ17" s="175">
        <v>0.3555</v>
      </c>
      <c r="CA17" s="106">
        <f t="shared" si="17"/>
        <v>355.5</v>
      </c>
      <c r="CB17" s="316"/>
      <c r="CC17" s="314"/>
      <c r="CD17" s="144">
        <v>0.031643</v>
      </c>
      <c r="CE17" s="117">
        <f t="shared" si="18"/>
        <v>9.677654999978424</v>
      </c>
      <c r="CF17" s="117">
        <f t="shared" si="19"/>
        <v>6.728873521484998</v>
      </c>
      <c r="CG17" s="117">
        <f t="shared" si="20"/>
        <v>3.4404063524923294</v>
      </c>
      <c r="CH17" s="106">
        <f t="shared" si="21"/>
        <v>1009.6776549999785</v>
      </c>
      <c r="CI17" s="97"/>
      <c r="CJ17" s="150">
        <f>0.0748773221170698/2</f>
        <v>0.0374386610585349</v>
      </c>
      <c r="CK17" s="99">
        <f t="shared" si="22"/>
        <v>37.4386610585349</v>
      </c>
      <c r="CL17" s="100">
        <f t="shared" si="23"/>
        <v>0.36231844538562774</v>
      </c>
      <c r="CM17" s="150">
        <v>0.11511423550087874</v>
      </c>
      <c r="CN17" s="101">
        <f t="shared" si="24"/>
        <v>115.11423550087873</v>
      </c>
      <c r="CO17" s="101">
        <f t="shared" si="25"/>
        <v>1.114035856763773</v>
      </c>
      <c r="CP17" s="9">
        <f t="shared" si="26"/>
        <v>116.22827135764251</v>
      </c>
    </row>
    <row r="18" spans="1:94" ht="11.25" customHeight="1">
      <c r="A18" s="72">
        <v>12</v>
      </c>
      <c r="B18" s="167" t="s">
        <v>199</v>
      </c>
      <c r="C18" s="224">
        <f>+データinput!M31/1000</f>
        <v>0</v>
      </c>
      <c r="D18" s="170">
        <v>0.001829</v>
      </c>
      <c r="E18" s="170">
        <v>0.004882</v>
      </c>
      <c r="F18" s="170">
        <v>0.00347</v>
      </c>
      <c r="G18" s="170">
        <v>0.015248</v>
      </c>
      <c r="H18" s="170">
        <v>0.067754</v>
      </c>
      <c r="I18" s="170">
        <v>0.004924</v>
      </c>
      <c r="J18" s="170">
        <v>0.010175</v>
      </c>
      <c r="K18" s="170">
        <v>0.00325</v>
      </c>
      <c r="L18" s="170">
        <v>0.00319</v>
      </c>
      <c r="M18" s="170">
        <v>0.004583</v>
      </c>
      <c r="N18" s="170">
        <v>0.007213</v>
      </c>
      <c r="O18" s="170">
        <v>1.007041</v>
      </c>
      <c r="P18" s="170">
        <v>0.005267</v>
      </c>
      <c r="Q18" s="170">
        <v>0.006764</v>
      </c>
      <c r="R18" s="170">
        <v>0.182426</v>
      </c>
      <c r="S18" s="68"/>
      <c r="T18" s="68"/>
      <c r="U18" s="68"/>
      <c r="V18" s="68"/>
      <c r="W18" s="68"/>
      <c r="X18" s="68"/>
      <c r="Y18" s="68"/>
      <c r="Z18" s="68"/>
      <c r="AA18" s="68"/>
      <c r="AB18" s="68"/>
      <c r="AC18" s="68"/>
      <c r="AD18" s="68"/>
      <c r="AE18" s="68"/>
      <c r="AF18" s="68"/>
      <c r="AG18" s="68"/>
      <c r="AH18" s="68"/>
      <c r="AI18" s="68"/>
      <c r="AJ18" s="68"/>
      <c r="AK18" s="68"/>
      <c r="AL18" s="68"/>
      <c r="AM18" s="69">
        <f>O18</f>
        <v>1.007041</v>
      </c>
      <c r="AN18" s="73">
        <f t="shared" si="0"/>
        <v>0.0017372687361916104</v>
      </c>
      <c r="AO18" s="68">
        <f t="shared" si="1"/>
        <v>0.004875866160370254</v>
      </c>
      <c r="AP18" s="68">
        <f t="shared" si="2"/>
        <v>0.0033286648888206745</v>
      </c>
      <c r="AQ18" s="68">
        <f t="shared" si="3"/>
        <v>0.01442274495634301</v>
      </c>
      <c r="AR18" s="68">
        <f t="shared" si="4"/>
        <v>0.06721800363898275</v>
      </c>
      <c r="AS18" s="68">
        <f t="shared" si="5"/>
        <v>0.004908958949777881</v>
      </c>
      <c r="AT18" s="68">
        <f t="shared" si="6"/>
        <v>0.00960057820484756</v>
      </c>
      <c r="AU18" s="68">
        <f t="shared" si="7"/>
        <v>0.00321055829139027</v>
      </c>
      <c r="AV18" s="68">
        <f t="shared" si="8"/>
        <v>0.0030149860875877087</v>
      </c>
      <c r="AW18" s="68">
        <f t="shared" si="9"/>
        <v>0.004263473945178591</v>
      </c>
      <c r="AX18" s="68">
        <f t="shared" si="10"/>
        <v>0.007106039887611669</v>
      </c>
      <c r="AY18" s="68">
        <f t="shared" si="11"/>
        <v>1</v>
      </c>
      <c r="AZ18" s="68">
        <f t="shared" si="12"/>
        <v>0.00499099782052497</v>
      </c>
      <c r="BA18" s="68">
        <f t="shared" si="13"/>
        <v>0.006667034648078349</v>
      </c>
      <c r="BB18" s="68">
        <f t="shared" si="14"/>
        <v>0.1819131867266177</v>
      </c>
      <c r="BC18" s="68"/>
      <c r="BD18" s="68"/>
      <c r="BE18" s="68"/>
      <c r="BF18" s="68"/>
      <c r="BG18" s="68"/>
      <c r="BH18" s="68"/>
      <c r="BI18" s="68"/>
      <c r="BJ18" s="68"/>
      <c r="BK18" s="68"/>
      <c r="BL18" s="68"/>
      <c r="BM18" s="68"/>
      <c r="BN18" s="68"/>
      <c r="BO18" s="68"/>
      <c r="BP18" s="68"/>
      <c r="BQ18" s="68"/>
      <c r="BR18" s="68"/>
      <c r="BS18" s="68"/>
      <c r="BT18" s="68"/>
      <c r="BU18" s="68"/>
      <c r="BV18" s="74"/>
      <c r="BW18" s="106">
        <f t="shared" si="15"/>
        <v>7.106039887611669</v>
      </c>
      <c r="BX18" s="175">
        <v>0.7578</v>
      </c>
      <c r="BY18" s="106">
        <f t="shared" si="16"/>
        <v>5.384957026832122</v>
      </c>
      <c r="BZ18" s="175">
        <v>0.5139</v>
      </c>
      <c r="CA18" s="106">
        <f t="shared" si="17"/>
        <v>3.651793898243637</v>
      </c>
      <c r="CB18" s="316"/>
      <c r="CC18" s="314"/>
      <c r="CD18" s="144">
        <v>0.269092</v>
      </c>
      <c r="CE18" s="117">
        <f t="shared" si="18"/>
        <v>82.2987560994278</v>
      </c>
      <c r="CF18" s="117">
        <f t="shared" si="19"/>
        <v>62.365997372146396</v>
      </c>
      <c r="CG18" s="117">
        <f t="shared" si="20"/>
        <v>42.29333075949595</v>
      </c>
      <c r="CH18" s="106">
        <f t="shared" si="21"/>
        <v>89.40479598703948</v>
      </c>
      <c r="CI18" s="97"/>
      <c r="CJ18" s="173">
        <f>0.0418724468020243/3</f>
        <v>0.013957482267341434</v>
      </c>
      <c r="CK18" s="99">
        <f t="shared" si="22"/>
        <v>0.09918242572236079</v>
      </c>
      <c r="CL18" s="100">
        <f t="shared" si="23"/>
        <v>1.1486834288820214</v>
      </c>
      <c r="CM18" s="173">
        <v>0.05008399178746967</v>
      </c>
      <c r="CN18" s="101">
        <f t="shared" si="24"/>
        <v>0.3558988433725747</v>
      </c>
      <c r="CO18" s="101">
        <f t="shared" si="25"/>
        <v>4.121850224602712</v>
      </c>
      <c r="CP18" s="9">
        <f t="shared" si="26"/>
        <v>4.477749067975287</v>
      </c>
    </row>
    <row r="19" spans="1:94" ht="11.25" customHeight="1">
      <c r="A19" s="72">
        <v>13</v>
      </c>
      <c r="B19" s="167" t="s">
        <v>200</v>
      </c>
      <c r="C19" s="224">
        <f>+データinput!M32/1000</f>
        <v>0</v>
      </c>
      <c r="D19" s="170">
        <v>0.013739</v>
      </c>
      <c r="E19" s="170">
        <v>0.051897</v>
      </c>
      <c r="F19" s="170">
        <v>0.03303</v>
      </c>
      <c r="G19" s="170">
        <v>0.036374</v>
      </c>
      <c r="H19" s="170">
        <v>0.02817</v>
      </c>
      <c r="I19" s="170">
        <v>0.063722</v>
      </c>
      <c r="J19" s="170">
        <v>0.051676</v>
      </c>
      <c r="K19" s="170">
        <v>0.044589</v>
      </c>
      <c r="L19" s="170">
        <v>0.028967</v>
      </c>
      <c r="M19" s="170">
        <v>0.126567</v>
      </c>
      <c r="N19" s="170">
        <v>0.045061</v>
      </c>
      <c r="O19" s="170">
        <v>0.032592</v>
      </c>
      <c r="P19" s="170">
        <v>1.0553</v>
      </c>
      <c r="Q19" s="170">
        <v>0.030499</v>
      </c>
      <c r="R19" s="170">
        <v>0.060337</v>
      </c>
      <c r="S19" s="68"/>
      <c r="T19" s="68"/>
      <c r="U19" s="68"/>
      <c r="V19" s="68"/>
      <c r="W19" s="68"/>
      <c r="X19" s="68"/>
      <c r="Y19" s="68"/>
      <c r="Z19" s="68"/>
      <c r="AA19" s="68"/>
      <c r="AB19" s="68"/>
      <c r="AC19" s="68"/>
      <c r="AD19" s="68"/>
      <c r="AE19" s="68"/>
      <c r="AF19" s="68"/>
      <c r="AG19" s="68"/>
      <c r="AH19" s="68"/>
      <c r="AI19" s="68"/>
      <c r="AJ19" s="68"/>
      <c r="AK19" s="68"/>
      <c r="AL19" s="68"/>
      <c r="AM19" s="69">
        <f>P19</f>
        <v>1.0553</v>
      </c>
      <c r="AN19" s="73">
        <f t="shared" si="0"/>
        <v>0.013049937215164864</v>
      </c>
      <c r="AO19" s="68">
        <f t="shared" si="1"/>
        <v>0.051831795601133775</v>
      </c>
      <c r="AP19" s="68">
        <f t="shared" si="2"/>
        <v>0.03168466895612301</v>
      </c>
      <c r="AQ19" s="68">
        <f t="shared" si="3"/>
        <v>0.03440535972206326</v>
      </c>
      <c r="AR19" s="68">
        <f t="shared" si="4"/>
        <v>0.027947149430441662</v>
      </c>
      <c r="AS19" s="68">
        <f t="shared" si="5"/>
        <v>0.06352735219288101</v>
      </c>
      <c r="AT19" s="68">
        <f t="shared" si="6"/>
        <v>0.04875867118562187</v>
      </c>
      <c r="AU19" s="68">
        <f t="shared" si="7"/>
        <v>0.04404787189378485</v>
      </c>
      <c r="AV19" s="68">
        <f t="shared" si="8"/>
        <v>0.027377774921364624</v>
      </c>
      <c r="AW19" s="68">
        <f t="shared" si="9"/>
        <v>0.11774276823465388</v>
      </c>
      <c r="AX19" s="68">
        <f t="shared" si="10"/>
        <v>0.04439279958071113</v>
      </c>
      <c r="AY19" s="68">
        <f t="shared" si="11"/>
        <v>0.03236412420149726</v>
      </c>
      <c r="AZ19" s="68">
        <f t="shared" si="12"/>
        <v>1</v>
      </c>
      <c r="BA19" s="68">
        <f t="shared" si="13"/>
        <v>0.030061781450582727</v>
      </c>
      <c r="BB19" s="68">
        <f t="shared" si="14"/>
        <v>0.060167388132853494</v>
      </c>
      <c r="BC19" s="68"/>
      <c r="BD19" s="68"/>
      <c r="BE19" s="68"/>
      <c r="BF19" s="68"/>
      <c r="BG19" s="68"/>
      <c r="BH19" s="68"/>
      <c r="BI19" s="68"/>
      <c r="BJ19" s="68"/>
      <c r="BK19" s="68"/>
      <c r="BL19" s="68"/>
      <c r="BM19" s="68"/>
      <c r="BN19" s="68"/>
      <c r="BO19" s="68"/>
      <c r="BP19" s="68"/>
      <c r="BQ19" s="68"/>
      <c r="BR19" s="68"/>
      <c r="BS19" s="68"/>
      <c r="BT19" s="68"/>
      <c r="BU19" s="68"/>
      <c r="BV19" s="74"/>
      <c r="BW19" s="106">
        <f t="shared" si="15"/>
        <v>44.39279958071113</v>
      </c>
      <c r="BX19" s="175">
        <v>0.5964</v>
      </c>
      <c r="BY19" s="106">
        <f t="shared" si="16"/>
        <v>26.47586566993612</v>
      </c>
      <c r="BZ19" s="175">
        <v>0.3169</v>
      </c>
      <c r="CA19" s="106">
        <f t="shared" si="17"/>
        <v>14.068078187127357</v>
      </c>
      <c r="CB19" s="316"/>
      <c r="CC19" s="314"/>
      <c r="CD19" s="144">
        <v>0.003427</v>
      </c>
      <c r="CE19" s="117">
        <f t="shared" si="18"/>
        <v>1.048109334921659</v>
      </c>
      <c r="CF19" s="117">
        <f t="shared" si="19"/>
        <v>0.6250924073472774</v>
      </c>
      <c r="CG19" s="117">
        <f t="shared" si="20"/>
        <v>0.33214584823667376</v>
      </c>
      <c r="CH19" s="106">
        <f t="shared" si="21"/>
        <v>45.44090891563279</v>
      </c>
      <c r="CI19" s="97"/>
      <c r="CJ19" s="173">
        <f>0.0418724468020243/3</f>
        <v>0.013957482267341434</v>
      </c>
      <c r="CK19" s="99">
        <f t="shared" si="22"/>
        <v>0.6196117129454178</v>
      </c>
      <c r="CL19" s="100">
        <f t="shared" si="23"/>
        <v>0.014628967456404079</v>
      </c>
      <c r="CM19" s="173">
        <v>0.030849856826408773</v>
      </c>
      <c r="CN19" s="101">
        <f t="shared" si="24"/>
        <v>1.3695115111883978</v>
      </c>
      <c r="CO19" s="101">
        <f t="shared" si="25"/>
        <v>0.032334022920755705</v>
      </c>
      <c r="CP19" s="9">
        <f t="shared" si="26"/>
        <v>1.4018455341091534</v>
      </c>
    </row>
    <row r="20" spans="1:94" ht="11.25" customHeight="1">
      <c r="A20" s="58">
        <v>14</v>
      </c>
      <c r="B20" s="167" t="s">
        <v>201</v>
      </c>
      <c r="C20" s="224">
        <f>+データinput!M33/1000</f>
        <v>0</v>
      </c>
      <c r="D20" s="170">
        <v>0.000479</v>
      </c>
      <c r="E20" s="170">
        <v>0.000643</v>
      </c>
      <c r="F20" s="170">
        <v>0.00047</v>
      </c>
      <c r="G20" s="170">
        <v>0.000551</v>
      </c>
      <c r="H20" s="170">
        <v>0.000616</v>
      </c>
      <c r="I20" s="170">
        <v>0.001085</v>
      </c>
      <c r="J20" s="170">
        <v>0.000686</v>
      </c>
      <c r="K20" s="170">
        <v>0.001784</v>
      </c>
      <c r="L20" s="170">
        <v>0.000681</v>
      </c>
      <c r="M20" s="170">
        <v>0.000983</v>
      </c>
      <c r="N20" s="170">
        <v>0.044209</v>
      </c>
      <c r="O20" s="170">
        <v>0.004894</v>
      </c>
      <c r="P20" s="170">
        <v>0.001891</v>
      </c>
      <c r="Q20" s="170">
        <v>1.014544</v>
      </c>
      <c r="R20" s="170">
        <v>0.007798</v>
      </c>
      <c r="S20" s="68"/>
      <c r="T20" s="68"/>
      <c r="U20" s="68"/>
      <c r="V20" s="68"/>
      <c r="W20" s="68"/>
      <c r="X20" s="68"/>
      <c r="Y20" s="68"/>
      <c r="Z20" s="68"/>
      <c r="AA20" s="68"/>
      <c r="AB20" s="68"/>
      <c r="AC20" s="68"/>
      <c r="AD20" s="68"/>
      <c r="AE20" s="68"/>
      <c r="AF20" s="68"/>
      <c r="AG20" s="68"/>
      <c r="AH20" s="68"/>
      <c r="AI20" s="68"/>
      <c r="AJ20" s="68"/>
      <c r="AK20" s="68"/>
      <c r="AL20" s="68"/>
      <c r="AM20" s="69">
        <f>Q20</f>
        <v>1.014544</v>
      </c>
      <c r="AN20" s="73">
        <f t="shared" si="0"/>
        <v>0.00045497633933066237</v>
      </c>
      <c r="AO20" s="68">
        <f t="shared" si="1"/>
        <v>0.0006421921223101339</v>
      </c>
      <c r="AP20" s="68">
        <f t="shared" si="2"/>
        <v>0.00045085662759242564</v>
      </c>
      <c r="AQ20" s="68">
        <f t="shared" si="3"/>
        <v>0.0005211786772655429</v>
      </c>
      <c r="AR20" s="68">
        <f t="shared" si="4"/>
        <v>0.0006111268743042976</v>
      </c>
      <c r="AS20" s="68">
        <f t="shared" si="5"/>
        <v>0.001081685714969334</v>
      </c>
      <c r="AT20" s="68">
        <f t="shared" si="6"/>
        <v>0.0006472723978894767</v>
      </c>
      <c r="AU20" s="68">
        <f t="shared" si="7"/>
        <v>0.0017623495359508437</v>
      </c>
      <c r="AV20" s="68">
        <f t="shared" si="8"/>
        <v>0.0006436380958141785</v>
      </c>
      <c r="AW20" s="68">
        <f t="shared" si="9"/>
        <v>0.0009144653912525756</v>
      </c>
      <c r="AX20" s="68">
        <f t="shared" si="10"/>
        <v>0.04355343371571111</v>
      </c>
      <c r="AY20" s="68">
        <f t="shared" si="11"/>
        <v>0.004859782273015696</v>
      </c>
      <c r="AZ20" s="68">
        <f t="shared" si="12"/>
        <v>0.0017919075144508672</v>
      </c>
      <c r="BA20" s="68">
        <f t="shared" si="13"/>
        <v>1</v>
      </c>
      <c r="BB20" s="68">
        <f t="shared" si="14"/>
        <v>0.00777607923264318</v>
      </c>
      <c r="BC20" s="68"/>
      <c r="BD20" s="68"/>
      <c r="BE20" s="68"/>
      <c r="BF20" s="68"/>
      <c r="BG20" s="68"/>
      <c r="BH20" s="68"/>
      <c r="BI20" s="68"/>
      <c r="BJ20" s="68"/>
      <c r="BK20" s="68"/>
      <c r="BL20" s="68"/>
      <c r="BM20" s="68"/>
      <c r="BN20" s="68"/>
      <c r="BO20" s="68"/>
      <c r="BP20" s="68"/>
      <c r="BQ20" s="68"/>
      <c r="BR20" s="68"/>
      <c r="BS20" s="68"/>
      <c r="BT20" s="68"/>
      <c r="BU20" s="68"/>
      <c r="BV20" s="74"/>
      <c r="BW20" s="106">
        <f t="shared" si="15"/>
        <v>43.55343371571111</v>
      </c>
      <c r="BX20" s="176">
        <v>0.5544</v>
      </c>
      <c r="BY20" s="106">
        <f t="shared" si="16"/>
        <v>24.146023651990237</v>
      </c>
      <c r="BZ20" s="176">
        <v>0.2852</v>
      </c>
      <c r="CA20" s="106">
        <f t="shared" si="17"/>
        <v>12.421439295720809</v>
      </c>
      <c r="CB20" s="316"/>
      <c r="CC20" s="314"/>
      <c r="CD20" s="141">
        <v>0.006045</v>
      </c>
      <c r="CE20" s="117">
        <f t="shared" si="18"/>
        <v>1.848795135570887</v>
      </c>
      <c r="CF20" s="117">
        <f t="shared" si="19"/>
        <v>1.0249720231604997</v>
      </c>
      <c r="CG20" s="117">
        <f t="shared" si="20"/>
        <v>0.527276372664817</v>
      </c>
      <c r="CH20" s="106">
        <f t="shared" si="21"/>
        <v>45.402228851282</v>
      </c>
      <c r="CI20" s="97"/>
      <c r="CJ20" s="173">
        <f>0.0418724468020243/3</f>
        <v>0.013957482267341434</v>
      </c>
      <c r="CK20" s="99">
        <f t="shared" si="22"/>
        <v>0.6078962787688683</v>
      </c>
      <c r="CL20" s="100">
        <f t="shared" si="23"/>
        <v>0.025804525320677757</v>
      </c>
      <c r="CM20" s="173">
        <v>0.01849446403166945</v>
      </c>
      <c r="CN20" s="101">
        <f t="shared" si="24"/>
        <v>0.8054974133109186</v>
      </c>
      <c r="CO20" s="101">
        <f t="shared" si="25"/>
        <v>0.034192475136741216</v>
      </c>
      <c r="CP20" s="9">
        <f t="shared" si="26"/>
        <v>0.8396898884476598</v>
      </c>
    </row>
    <row r="21" spans="1:94" ht="11.25" customHeight="1">
      <c r="A21" s="58">
        <v>15</v>
      </c>
      <c r="B21" s="167" t="s">
        <v>190</v>
      </c>
      <c r="C21" s="224">
        <f>+データinput!M34/1000</f>
        <v>0</v>
      </c>
      <c r="D21" s="170">
        <v>0.003422</v>
      </c>
      <c r="E21" s="170">
        <v>0.008702</v>
      </c>
      <c r="F21" s="170">
        <v>0.004204</v>
      </c>
      <c r="G21" s="170">
        <v>0.004576</v>
      </c>
      <c r="H21" s="170">
        <v>0.001688</v>
      </c>
      <c r="I21" s="170">
        <v>0.006439</v>
      </c>
      <c r="J21" s="170">
        <v>0.006984</v>
      </c>
      <c r="K21" s="170">
        <v>0.007873</v>
      </c>
      <c r="L21" s="170">
        <v>0.008561</v>
      </c>
      <c r="M21" s="170">
        <v>0.007248</v>
      </c>
      <c r="N21" s="170">
        <v>0.005605</v>
      </c>
      <c r="O21" s="170">
        <v>0.001739</v>
      </c>
      <c r="P21" s="170">
        <v>0.004704</v>
      </c>
      <c r="Q21" s="170">
        <v>0.003966</v>
      </c>
      <c r="R21" s="170">
        <v>1.002819</v>
      </c>
      <c r="S21" s="68"/>
      <c r="T21" s="68"/>
      <c r="U21" s="68"/>
      <c r="V21" s="68"/>
      <c r="W21" s="68"/>
      <c r="X21" s="68"/>
      <c r="Y21" s="68"/>
      <c r="Z21" s="68"/>
      <c r="AA21" s="68"/>
      <c r="AB21" s="68"/>
      <c r="AC21" s="68"/>
      <c r="AD21" s="68"/>
      <c r="AE21" s="68"/>
      <c r="AF21" s="68"/>
      <c r="AG21" s="68"/>
      <c r="AH21" s="68"/>
      <c r="AI21" s="68"/>
      <c r="AJ21" s="68"/>
      <c r="AK21" s="68"/>
      <c r="AL21" s="68"/>
      <c r="AM21" s="69">
        <f>R21</f>
        <v>1.002819</v>
      </c>
      <c r="AN21" s="73">
        <f t="shared" si="0"/>
        <v>0.0032503737644875297</v>
      </c>
      <c r="AO21" s="68">
        <f t="shared" si="1"/>
        <v>0.008691066638169183</v>
      </c>
      <c r="AP21" s="68">
        <f t="shared" si="2"/>
        <v>0.0040327686434011864</v>
      </c>
      <c r="AQ21" s="68">
        <f t="shared" si="3"/>
        <v>0.004328336891410389</v>
      </c>
      <c r="AR21" s="68">
        <f t="shared" si="4"/>
        <v>0.0016746463698468414</v>
      </c>
      <c r="AS21" s="68">
        <f t="shared" si="5"/>
        <v>0.006419331169297274</v>
      </c>
      <c r="AT21" s="68">
        <f t="shared" si="6"/>
        <v>0.006589723654315023</v>
      </c>
      <c r="AU21" s="68">
        <f t="shared" si="7"/>
        <v>0.007777453977881722</v>
      </c>
      <c r="AV21" s="68">
        <f t="shared" si="8"/>
        <v>0.008091315327849019</v>
      </c>
      <c r="AW21" s="68">
        <f t="shared" si="9"/>
        <v>0.00674267055523771</v>
      </c>
      <c r="AX21" s="68">
        <f t="shared" si="10"/>
        <v>0.005521884593104589</v>
      </c>
      <c r="AY21" s="68">
        <f t="shared" si="11"/>
        <v>0.0017268413103339387</v>
      </c>
      <c r="AZ21" s="68">
        <f t="shared" si="12"/>
        <v>0.00445750023689946</v>
      </c>
      <c r="BA21" s="68">
        <f t="shared" si="13"/>
        <v>0.003909145389455756</v>
      </c>
      <c r="BB21" s="68">
        <f t="shared" si="14"/>
        <v>1</v>
      </c>
      <c r="BC21" s="68"/>
      <c r="BD21" s="68"/>
      <c r="BE21" s="68"/>
      <c r="BF21" s="68"/>
      <c r="BG21" s="68"/>
      <c r="BH21" s="68"/>
      <c r="BI21" s="68"/>
      <c r="BJ21" s="68"/>
      <c r="BK21" s="68"/>
      <c r="BL21" s="68"/>
      <c r="BM21" s="68"/>
      <c r="BN21" s="68"/>
      <c r="BO21" s="68"/>
      <c r="BP21" s="68"/>
      <c r="BQ21" s="68"/>
      <c r="BR21" s="68"/>
      <c r="BS21" s="68"/>
      <c r="BT21" s="68"/>
      <c r="BU21" s="68"/>
      <c r="BV21" s="74"/>
      <c r="BW21" s="106">
        <f t="shared" si="15"/>
        <v>5.5218845931045895</v>
      </c>
      <c r="BX21" s="176">
        <v>0.2961</v>
      </c>
      <c r="BY21" s="106">
        <f t="shared" si="16"/>
        <v>1.6350300280182688</v>
      </c>
      <c r="BZ21" s="176">
        <v>0.0551</v>
      </c>
      <c r="CA21" s="106">
        <f t="shared" si="17"/>
        <v>0.30425584108006287</v>
      </c>
      <c r="CB21" s="316"/>
      <c r="CC21" s="314"/>
      <c r="CD21" s="141">
        <v>0</v>
      </c>
      <c r="CE21" s="117">
        <f t="shared" si="18"/>
        <v>0</v>
      </c>
      <c r="CF21" s="117">
        <f t="shared" si="19"/>
        <v>0</v>
      </c>
      <c r="CG21" s="117">
        <f t="shared" si="20"/>
        <v>0</v>
      </c>
      <c r="CH21" s="106">
        <f t="shared" si="21"/>
        <v>5.5218845931045895</v>
      </c>
      <c r="CI21" s="97"/>
      <c r="CJ21" s="141">
        <v>0</v>
      </c>
      <c r="CK21" s="99">
        <f t="shared" si="22"/>
        <v>0</v>
      </c>
      <c r="CL21" s="100">
        <f t="shared" si="23"/>
        <v>0</v>
      </c>
      <c r="CM21" s="141">
        <v>0</v>
      </c>
      <c r="CN21" s="101">
        <f t="shared" si="24"/>
        <v>0</v>
      </c>
      <c r="CO21" s="101">
        <f t="shared" si="25"/>
        <v>0</v>
      </c>
      <c r="CP21" s="9">
        <f t="shared" si="26"/>
        <v>0</v>
      </c>
    </row>
    <row r="22" spans="1:94" ht="11.25" customHeight="1" hidden="1">
      <c r="A22" s="58">
        <v>16</v>
      </c>
      <c r="B22" s="75"/>
      <c r="C22" s="93"/>
      <c r="D22" s="68"/>
      <c r="E22" s="68"/>
      <c r="F22" s="68"/>
      <c r="G22" s="68"/>
      <c r="H22" s="68"/>
      <c r="I22" s="68"/>
      <c r="J22" s="68"/>
      <c r="K22" s="68"/>
      <c r="L22" s="68"/>
      <c r="M22" s="68"/>
      <c r="N22" s="68"/>
      <c r="O22" s="68"/>
      <c r="P22" s="68"/>
      <c r="Q22" s="68"/>
      <c r="R22" s="68"/>
      <c r="S22" s="68"/>
      <c r="T22" s="68"/>
      <c r="U22" s="68"/>
      <c r="V22" s="68"/>
      <c r="W22" s="68"/>
      <c r="X22" s="68"/>
      <c r="Y22" s="68"/>
      <c r="Z22" s="68"/>
      <c r="AA22" s="68"/>
      <c r="AB22" s="68"/>
      <c r="AC22" s="68"/>
      <c r="AD22" s="68"/>
      <c r="AE22" s="68"/>
      <c r="AF22" s="68"/>
      <c r="AG22" s="68"/>
      <c r="AH22" s="68"/>
      <c r="AI22" s="68"/>
      <c r="AJ22" s="68"/>
      <c r="AK22" s="68"/>
      <c r="AL22" s="68"/>
      <c r="AM22" s="69">
        <f>S22</f>
        <v>0</v>
      </c>
      <c r="AN22" s="73"/>
      <c r="AO22" s="68"/>
      <c r="AP22" s="68"/>
      <c r="AQ22" s="68"/>
      <c r="AR22" s="68"/>
      <c r="AS22" s="68"/>
      <c r="AT22" s="68"/>
      <c r="AU22" s="68"/>
      <c r="AV22" s="68"/>
      <c r="AW22" s="68"/>
      <c r="AX22" s="68"/>
      <c r="AY22" s="68"/>
      <c r="AZ22" s="68"/>
      <c r="BA22" s="68"/>
      <c r="BB22" s="68"/>
      <c r="BC22" s="68"/>
      <c r="BD22" s="68"/>
      <c r="BE22" s="68"/>
      <c r="BF22" s="68"/>
      <c r="BG22" s="68"/>
      <c r="BH22" s="68"/>
      <c r="BI22" s="68"/>
      <c r="BJ22" s="68"/>
      <c r="BK22" s="68"/>
      <c r="BL22" s="68"/>
      <c r="BM22" s="68"/>
      <c r="BN22" s="68"/>
      <c r="BO22" s="68"/>
      <c r="BP22" s="68"/>
      <c r="BQ22" s="68"/>
      <c r="BR22" s="68"/>
      <c r="BS22" s="68"/>
      <c r="BT22" s="68"/>
      <c r="BU22" s="68"/>
      <c r="BV22" s="74"/>
      <c r="BW22" s="106"/>
      <c r="BX22" s="76"/>
      <c r="BY22" s="106"/>
      <c r="BZ22" s="76"/>
      <c r="CA22" s="106"/>
      <c r="CB22" s="316"/>
      <c r="CC22" s="314"/>
      <c r="CD22" s="98"/>
      <c r="CE22" s="117"/>
      <c r="CF22" s="117"/>
      <c r="CG22" s="117"/>
      <c r="CH22" s="106"/>
      <c r="CI22" s="97"/>
      <c r="CJ22" s="98"/>
      <c r="CK22" s="99">
        <f t="shared" si="22"/>
        <v>0</v>
      </c>
      <c r="CL22" s="100"/>
      <c r="CM22" s="98"/>
      <c r="CN22" s="101">
        <f t="shared" si="24"/>
        <v>0</v>
      </c>
      <c r="CO22" s="101">
        <f t="shared" si="25"/>
        <v>0</v>
      </c>
      <c r="CP22" s="9">
        <f t="shared" si="26"/>
        <v>0</v>
      </c>
    </row>
    <row r="23" spans="1:94" ht="11.25" customHeight="1" hidden="1">
      <c r="A23" s="58">
        <v>17</v>
      </c>
      <c r="B23" s="75"/>
      <c r="C23" s="93"/>
      <c r="D23" s="68"/>
      <c r="E23" s="68"/>
      <c r="F23" s="68"/>
      <c r="G23" s="68"/>
      <c r="H23" s="68"/>
      <c r="I23" s="68"/>
      <c r="J23" s="68"/>
      <c r="K23" s="68"/>
      <c r="L23" s="68"/>
      <c r="M23" s="68"/>
      <c r="N23" s="68"/>
      <c r="O23" s="68"/>
      <c r="P23" s="68"/>
      <c r="Q23" s="68"/>
      <c r="R23" s="68"/>
      <c r="S23" s="68"/>
      <c r="T23" s="68"/>
      <c r="U23" s="68"/>
      <c r="V23" s="68"/>
      <c r="W23" s="68"/>
      <c r="X23" s="68"/>
      <c r="Y23" s="68"/>
      <c r="Z23" s="68"/>
      <c r="AA23" s="68"/>
      <c r="AB23" s="68"/>
      <c r="AC23" s="68"/>
      <c r="AD23" s="68"/>
      <c r="AE23" s="68"/>
      <c r="AF23" s="68"/>
      <c r="AG23" s="68"/>
      <c r="AH23" s="68"/>
      <c r="AI23" s="68"/>
      <c r="AJ23" s="68"/>
      <c r="AK23" s="68"/>
      <c r="AL23" s="68"/>
      <c r="AM23" s="69">
        <f>T23</f>
        <v>0</v>
      </c>
      <c r="AN23" s="73"/>
      <c r="AO23" s="68"/>
      <c r="AP23" s="68"/>
      <c r="AQ23" s="68"/>
      <c r="AR23" s="68"/>
      <c r="AS23" s="68"/>
      <c r="AT23" s="68"/>
      <c r="AU23" s="68"/>
      <c r="AV23" s="68"/>
      <c r="AW23" s="68"/>
      <c r="AX23" s="68"/>
      <c r="AY23" s="68"/>
      <c r="AZ23" s="68"/>
      <c r="BA23" s="68"/>
      <c r="BB23" s="68"/>
      <c r="BC23" s="68"/>
      <c r="BD23" s="68"/>
      <c r="BE23" s="68"/>
      <c r="BF23" s="68"/>
      <c r="BG23" s="68"/>
      <c r="BH23" s="68"/>
      <c r="BI23" s="68"/>
      <c r="BJ23" s="68"/>
      <c r="BK23" s="68"/>
      <c r="BL23" s="68"/>
      <c r="BM23" s="68"/>
      <c r="BN23" s="68"/>
      <c r="BO23" s="68"/>
      <c r="BP23" s="68"/>
      <c r="BQ23" s="68"/>
      <c r="BR23" s="68"/>
      <c r="BS23" s="68"/>
      <c r="BT23" s="68"/>
      <c r="BU23" s="68"/>
      <c r="BV23" s="74"/>
      <c r="BW23" s="106"/>
      <c r="BX23" s="76"/>
      <c r="BY23" s="106"/>
      <c r="BZ23" s="76"/>
      <c r="CA23" s="106"/>
      <c r="CB23" s="316"/>
      <c r="CC23" s="314"/>
      <c r="CD23" s="98"/>
      <c r="CE23" s="117"/>
      <c r="CF23" s="117"/>
      <c r="CG23" s="117"/>
      <c r="CH23" s="106"/>
      <c r="CI23" s="97"/>
      <c r="CJ23" s="98"/>
      <c r="CK23" s="99">
        <f t="shared" si="22"/>
        <v>0</v>
      </c>
      <c r="CL23" s="100"/>
      <c r="CM23" s="98"/>
      <c r="CN23" s="101">
        <f t="shared" si="24"/>
        <v>0</v>
      </c>
      <c r="CO23" s="101">
        <f t="shared" si="25"/>
        <v>0</v>
      </c>
      <c r="CP23" s="9">
        <f t="shared" si="26"/>
        <v>0</v>
      </c>
    </row>
    <row r="24" spans="1:94" ht="11.25" customHeight="1" hidden="1">
      <c r="A24" s="58">
        <v>18</v>
      </c>
      <c r="B24" s="75"/>
      <c r="C24" s="93"/>
      <c r="D24" s="68"/>
      <c r="E24" s="68"/>
      <c r="F24" s="68"/>
      <c r="G24" s="68"/>
      <c r="H24" s="68"/>
      <c r="I24" s="68"/>
      <c r="J24" s="68"/>
      <c r="K24" s="68"/>
      <c r="L24" s="68"/>
      <c r="M24" s="68"/>
      <c r="N24" s="68"/>
      <c r="O24" s="68"/>
      <c r="P24" s="68"/>
      <c r="Q24" s="68"/>
      <c r="R24" s="68"/>
      <c r="S24" s="68"/>
      <c r="T24" s="68"/>
      <c r="U24" s="68"/>
      <c r="V24" s="68"/>
      <c r="W24" s="68"/>
      <c r="X24" s="68"/>
      <c r="Y24" s="68"/>
      <c r="Z24" s="68"/>
      <c r="AA24" s="68"/>
      <c r="AB24" s="68"/>
      <c r="AC24" s="68"/>
      <c r="AD24" s="68"/>
      <c r="AE24" s="68"/>
      <c r="AF24" s="68"/>
      <c r="AG24" s="68"/>
      <c r="AH24" s="68"/>
      <c r="AI24" s="68"/>
      <c r="AJ24" s="68"/>
      <c r="AK24" s="68"/>
      <c r="AL24" s="68"/>
      <c r="AM24" s="69">
        <f>U24</f>
        <v>0</v>
      </c>
      <c r="AN24" s="73"/>
      <c r="AO24" s="68"/>
      <c r="AP24" s="68"/>
      <c r="AQ24" s="68"/>
      <c r="AR24" s="68"/>
      <c r="AS24" s="68"/>
      <c r="AT24" s="68"/>
      <c r="AU24" s="68"/>
      <c r="AV24" s="68"/>
      <c r="AW24" s="68"/>
      <c r="AX24" s="68"/>
      <c r="AY24" s="68"/>
      <c r="AZ24" s="68"/>
      <c r="BA24" s="68"/>
      <c r="BB24" s="68"/>
      <c r="BC24" s="68"/>
      <c r="BD24" s="68"/>
      <c r="BE24" s="68"/>
      <c r="BF24" s="68"/>
      <c r="BG24" s="68"/>
      <c r="BH24" s="68"/>
      <c r="BI24" s="68"/>
      <c r="BJ24" s="68"/>
      <c r="BK24" s="68"/>
      <c r="BL24" s="68"/>
      <c r="BM24" s="68"/>
      <c r="BN24" s="68"/>
      <c r="BO24" s="68"/>
      <c r="BP24" s="68"/>
      <c r="BQ24" s="68"/>
      <c r="BR24" s="68"/>
      <c r="BS24" s="68"/>
      <c r="BT24" s="68"/>
      <c r="BU24" s="68"/>
      <c r="BV24" s="74"/>
      <c r="BW24" s="106"/>
      <c r="BX24" s="76"/>
      <c r="BY24" s="106"/>
      <c r="BZ24" s="76"/>
      <c r="CA24" s="106"/>
      <c r="CB24" s="316"/>
      <c r="CC24" s="314"/>
      <c r="CD24" s="98"/>
      <c r="CE24" s="117"/>
      <c r="CF24" s="117"/>
      <c r="CG24" s="117"/>
      <c r="CH24" s="106"/>
      <c r="CI24" s="97"/>
      <c r="CJ24" s="98"/>
      <c r="CK24" s="99">
        <f t="shared" si="22"/>
        <v>0</v>
      </c>
      <c r="CL24" s="100"/>
      <c r="CM24" s="98"/>
      <c r="CN24" s="101">
        <f t="shared" si="24"/>
        <v>0</v>
      </c>
      <c r="CO24" s="101">
        <f t="shared" si="25"/>
        <v>0</v>
      </c>
      <c r="CP24" s="9">
        <f t="shared" si="26"/>
        <v>0</v>
      </c>
    </row>
    <row r="25" spans="1:94" ht="11.25" customHeight="1" hidden="1">
      <c r="A25" s="58">
        <v>19</v>
      </c>
      <c r="B25" s="75"/>
      <c r="C25" s="93"/>
      <c r="D25" s="68"/>
      <c r="E25" s="68"/>
      <c r="F25" s="68"/>
      <c r="G25" s="68"/>
      <c r="H25" s="68"/>
      <c r="I25" s="68"/>
      <c r="J25" s="68"/>
      <c r="K25" s="68"/>
      <c r="L25" s="68"/>
      <c r="M25" s="68"/>
      <c r="N25" s="68"/>
      <c r="O25" s="68"/>
      <c r="P25" s="68"/>
      <c r="Q25" s="68"/>
      <c r="R25" s="68"/>
      <c r="S25" s="68"/>
      <c r="T25" s="68"/>
      <c r="U25" s="68"/>
      <c r="V25" s="68"/>
      <c r="W25" s="68"/>
      <c r="X25" s="68"/>
      <c r="Y25" s="68"/>
      <c r="Z25" s="68"/>
      <c r="AA25" s="68"/>
      <c r="AB25" s="68"/>
      <c r="AC25" s="68"/>
      <c r="AD25" s="68"/>
      <c r="AE25" s="68"/>
      <c r="AF25" s="68"/>
      <c r="AG25" s="68"/>
      <c r="AH25" s="68"/>
      <c r="AI25" s="68"/>
      <c r="AJ25" s="68"/>
      <c r="AK25" s="68"/>
      <c r="AL25" s="68"/>
      <c r="AM25" s="69">
        <f>V25</f>
        <v>0</v>
      </c>
      <c r="AN25" s="73"/>
      <c r="AO25" s="68"/>
      <c r="AP25" s="68"/>
      <c r="AQ25" s="68"/>
      <c r="AR25" s="68"/>
      <c r="AS25" s="68"/>
      <c r="AT25" s="68"/>
      <c r="AU25" s="68"/>
      <c r="AV25" s="68"/>
      <c r="AW25" s="68"/>
      <c r="AX25" s="68"/>
      <c r="AY25" s="68"/>
      <c r="AZ25" s="68"/>
      <c r="BA25" s="68"/>
      <c r="BB25" s="68"/>
      <c r="BC25" s="68"/>
      <c r="BD25" s="68"/>
      <c r="BE25" s="68"/>
      <c r="BF25" s="68"/>
      <c r="BG25" s="68"/>
      <c r="BH25" s="68"/>
      <c r="BI25" s="68"/>
      <c r="BJ25" s="68"/>
      <c r="BK25" s="68"/>
      <c r="BL25" s="68"/>
      <c r="BM25" s="68"/>
      <c r="BN25" s="68"/>
      <c r="BO25" s="68"/>
      <c r="BP25" s="68"/>
      <c r="BQ25" s="68"/>
      <c r="BR25" s="68"/>
      <c r="BS25" s="68"/>
      <c r="BT25" s="68"/>
      <c r="BU25" s="68"/>
      <c r="BV25" s="74"/>
      <c r="BW25" s="106"/>
      <c r="BX25" s="76"/>
      <c r="BY25" s="106"/>
      <c r="BZ25" s="76"/>
      <c r="CA25" s="106"/>
      <c r="CB25" s="316"/>
      <c r="CC25" s="314"/>
      <c r="CD25" s="98"/>
      <c r="CE25" s="117"/>
      <c r="CF25" s="117"/>
      <c r="CG25" s="117"/>
      <c r="CH25" s="106"/>
      <c r="CI25" s="97"/>
      <c r="CJ25" s="98"/>
      <c r="CK25" s="99">
        <f t="shared" si="22"/>
        <v>0</v>
      </c>
      <c r="CL25" s="100"/>
      <c r="CM25" s="98"/>
      <c r="CN25" s="101">
        <f t="shared" si="24"/>
        <v>0</v>
      </c>
      <c r="CO25" s="101">
        <f t="shared" si="25"/>
        <v>0</v>
      </c>
      <c r="CP25" s="9">
        <f t="shared" si="26"/>
        <v>0</v>
      </c>
    </row>
    <row r="26" spans="1:94" ht="11.25" customHeight="1" hidden="1">
      <c r="A26" s="58">
        <v>20</v>
      </c>
      <c r="B26" s="75"/>
      <c r="C26" s="93"/>
      <c r="D26" s="68"/>
      <c r="E26" s="68"/>
      <c r="F26" s="68"/>
      <c r="G26" s="68"/>
      <c r="H26" s="68"/>
      <c r="I26" s="68"/>
      <c r="J26" s="68"/>
      <c r="K26" s="68"/>
      <c r="L26" s="68"/>
      <c r="M26" s="68"/>
      <c r="N26" s="68"/>
      <c r="O26" s="68"/>
      <c r="P26" s="68"/>
      <c r="Q26" s="68"/>
      <c r="R26" s="68"/>
      <c r="S26" s="68"/>
      <c r="T26" s="68"/>
      <c r="U26" s="68"/>
      <c r="V26" s="68"/>
      <c r="W26" s="68"/>
      <c r="X26" s="68"/>
      <c r="Y26" s="68"/>
      <c r="Z26" s="68"/>
      <c r="AA26" s="68"/>
      <c r="AB26" s="68"/>
      <c r="AC26" s="68"/>
      <c r="AD26" s="68"/>
      <c r="AE26" s="68"/>
      <c r="AF26" s="68"/>
      <c r="AG26" s="68"/>
      <c r="AH26" s="68"/>
      <c r="AI26" s="68"/>
      <c r="AJ26" s="68"/>
      <c r="AK26" s="68"/>
      <c r="AL26" s="68"/>
      <c r="AM26" s="69">
        <f>W26</f>
        <v>0</v>
      </c>
      <c r="AN26" s="73"/>
      <c r="AO26" s="68"/>
      <c r="AP26" s="68"/>
      <c r="AQ26" s="68"/>
      <c r="AR26" s="68"/>
      <c r="AS26" s="68"/>
      <c r="AT26" s="68"/>
      <c r="AU26" s="68"/>
      <c r="AV26" s="68"/>
      <c r="AW26" s="68"/>
      <c r="AX26" s="68"/>
      <c r="AY26" s="68"/>
      <c r="AZ26" s="68"/>
      <c r="BA26" s="68"/>
      <c r="BB26" s="68"/>
      <c r="BC26" s="68"/>
      <c r="BD26" s="68"/>
      <c r="BE26" s="68"/>
      <c r="BF26" s="68"/>
      <c r="BG26" s="68"/>
      <c r="BH26" s="68"/>
      <c r="BI26" s="68"/>
      <c r="BJ26" s="68"/>
      <c r="BK26" s="68"/>
      <c r="BL26" s="68"/>
      <c r="BM26" s="68"/>
      <c r="BN26" s="68"/>
      <c r="BO26" s="68"/>
      <c r="BP26" s="68"/>
      <c r="BQ26" s="68"/>
      <c r="BR26" s="68"/>
      <c r="BS26" s="68"/>
      <c r="BT26" s="68"/>
      <c r="BU26" s="68"/>
      <c r="BV26" s="74"/>
      <c r="BW26" s="106"/>
      <c r="BX26" s="76"/>
      <c r="BY26" s="106"/>
      <c r="BZ26" s="76"/>
      <c r="CA26" s="106"/>
      <c r="CB26" s="316"/>
      <c r="CC26" s="314"/>
      <c r="CD26" s="98"/>
      <c r="CE26" s="117"/>
      <c r="CF26" s="117"/>
      <c r="CG26" s="117"/>
      <c r="CH26" s="106"/>
      <c r="CI26" s="97"/>
      <c r="CJ26" s="98"/>
      <c r="CK26" s="99">
        <f t="shared" si="22"/>
        <v>0</v>
      </c>
      <c r="CL26" s="100"/>
      <c r="CM26" s="98"/>
      <c r="CN26" s="101">
        <f t="shared" si="24"/>
        <v>0</v>
      </c>
      <c r="CO26" s="101">
        <f t="shared" si="25"/>
        <v>0</v>
      </c>
      <c r="CP26" s="9">
        <f t="shared" si="26"/>
        <v>0</v>
      </c>
    </row>
    <row r="27" spans="1:94" ht="11.25" customHeight="1" hidden="1">
      <c r="A27" s="58">
        <v>21</v>
      </c>
      <c r="B27" s="75"/>
      <c r="C27" s="93"/>
      <c r="D27" s="68"/>
      <c r="E27" s="68"/>
      <c r="F27" s="68"/>
      <c r="G27" s="68"/>
      <c r="H27" s="68"/>
      <c r="I27" s="68"/>
      <c r="J27" s="68"/>
      <c r="K27" s="68"/>
      <c r="L27" s="68"/>
      <c r="M27" s="68"/>
      <c r="N27" s="68"/>
      <c r="O27" s="68"/>
      <c r="P27" s="68"/>
      <c r="Q27" s="68"/>
      <c r="R27" s="68"/>
      <c r="S27" s="68"/>
      <c r="T27" s="68"/>
      <c r="U27" s="68"/>
      <c r="V27" s="68"/>
      <c r="W27" s="68"/>
      <c r="X27" s="68"/>
      <c r="Y27" s="68"/>
      <c r="Z27" s="68"/>
      <c r="AA27" s="68"/>
      <c r="AB27" s="68"/>
      <c r="AC27" s="68"/>
      <c r="AD27" s="68"/>
      <c r="AE27" s="68"/>
      <c r="AF27" s="68"/>
      <c r="AG27" s="68"/>
      <c r="AH27" s="68"/>
      <c r="AI27" s="68"/>
      <c r="AJ27" s="68"/>
      <c r="AK27" s="68"/>
      <c r="AL27" s="68"/>
      <c r="AM27" s="69">
        <f>X27</f>
        <v>0</v>
      </c>
      <c r="AN27" s="73"/>
      <c r="AO27" s="68"/>
      <c r="AP27" s="68"/>
      <c r="AQ27" s="68"/>
      <c r="AR27" s="68"/>
      <c r="AS27" s="68"/>
      <c r="AT27" s="68"/>
      <c r="AU27" s="68"/>
      <c r="AV27" s="68"/>
      <c r="AW27" s="68"/>
      <c r="AX27" s="68"/>
      <c r="AY27" s="68"/>
      <c r="AZ27" s="68"/>
      <c r="BA27" s="68"/>
      <c r="BB27" s="68"/>
      <c r="BC27" s="68"/>
      <c r="BD27" s="68"/>
      <c r="BE27" s="68"/>
      <c r="BF27" s="68"/>
      <c r="BG27" s="68"/>
      <c r="BH27" s="68"/>
      <c r="BI27" s="68"/>
      <c r="BJ27" s="68"/>
      <c r="BK27" s="68"/>
      <c r="BL27" s="68"/>
      <c r="BM27" s="68"/>
      <c r="BN27" s="68"/>
      <c r="BO27" s="68"/>
      <c r="BP27" s="68"/>
      <c r="BQ27" s="68"/>
      <c r="BR27" s="68"/>
      <c r="BS27" s="68"/>
      <c r="BT27" s="68"/>
      <c r="BU27" s="68"/>
      <c r="BV27" s="74"/>
      <c r="BW27" s="106"/>
      <c r="BX27" s="76"/>
      <c r="BY27" s="106"/>
      <c r="BZ27" s="76"/>
      <c r="CA27" s="106"/>
      <c r="CB27" s="316"/>
      <c r="CC27" s="314"/>
      <c r="CD27" s="98"/>
      <c r="CE27" s="117"/>
      <c r="CF27" s="117"/>
      <c r="CG27" s="117"/>
      <c r="CH27" s="106"/>
      <c r="CI27" s="97"/>
      <c r="CJ27" s="98"/>
      <c r="CK27" s="99">
        <f t="shared" si="22"/>
        <v>0</v>
      </c>
      <c r="CL27" s="100"/>
      <c r="CM27" s="98"/>
      <c r="CN27" s="101">
        <f t="shared" si="24"/>
        <v>0</v>
      </c>
      <c r="CO27" s="101">
        <f t="shared" si="25"/>
        <v>0</v>
      </c>
      <c r="CP27" s="9">
        <f t="shared" si="26"/>
        <v>0</v>
      </c>
    </row>
    <row r="28" spans="1:94" ht="11.25" customHeight="1" hidden="1">
      <c r="A28" s="58">
        <v>22</v>
      </c>
      <c r="B28" s="75"/>
      <c r="C28" s="93"/>
      <c r="D28" s="68"/>
      <c r="E28" s="68"/>
      <c r="F28" s="68"/>
      <c r="G28" s="68"/>
      <c r="H28" s="68"/>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8"/>
      <c r="AH28" s="68"/>
      <c r="AI28" s="68"/>
      <c r="AJ28" s="68"/>
      <c r="AK28" s="68"/>
      <c r="AL28" s="68"/>
      <c r="AM28" s="69">
        <f>Y28</f>
        <v>0</v>
      </c>
      <c r="AN28" s="73"/>
      <c r="AO28" s="68"/>
      <c r="AP28" s="68"/>
      <c r="AQ28" s="68"/>
      <c r="AR28" s="68"/>
      <c r="AS28" s="68"/>
      <c r="AT28" s="68"/>
      <c r="AU28" s="68"/>
      <c r="AV28" s="68"/>
      <c r="AW28" s="68"/>
      <c r="AX28" s="68"/>
      <c r="AY28" s="68"/>
      <c r="AZ28" s="68"/>
      <c r="BA28" s="68"/>
      <c r="BB28" s="68"/>
      <c r="BC28" s="68"/>
      <c r="BD28" s="68"/>
      <c r="BE28" s="68"/>
      <c r="BF28" s="68"/>
      <c r="BG28" s="68"/>
      <c r="BH28" s="68"/>
      <c r="BI28" s="68"/>
      <c r="BJ28" s="68"/>
      <c r="BK28" s="68"/>
      <c r="BL28" s="68"/>
      <c r="BM28" s="68"/>
      <c r="BN28" s="68"/>
      <c r="BO28" s="68"/>
      <c r="BP28" s="68"/>
      <c r="BQ28" s="68"/>
      <c r="BR28" s="68"/>
      <c r="BS28" s="68"/>
      <c r="BT28" s="68"/>
      <c r="BU28" s="68"/>
      <c r="BV28" s="74"/>
      <c r="BW28" s="106"/>
      <c r="BX28" s="76"/>
      <c r="BY28" s="106"/>
      <c r="BZ28" s="76"/>
      <c r="CA28" s="106"/>
      <c r="CB28" s="316"/>
      <c r="CC28" s="314"/>
      <c r="CD28" s="98"/>
      <c r="CE28" s="117"/>
      <c r="CF28" s="117"/>
      <c r="CG28" s="117"/>
      <c r="CH28" s="106"/>
      <c r="CI28" s="97"/>
      <c r="CJ28" s="98"/>
      <c r="CK28" s="99">
        <f t="shared" si="22"/>
        <v>0</v>
      </c>
      <c r="CL28" s="100"/>
      <c r="CM28" s="98"/>
      <c r="CN28" s="101">
        <f t="shared" si="24"/>
        <v>0</v>
      </c>
      <c r="CO28" s="101">
        <f t="shared" si="25"/>
        <v>0</v>
      </c>
      <c r="CP28" s="9">
        <f t="shared" si="26"/>
        <v>0</v>
      </c>
    </row>
    <row r="29" spans="1:94" ht="11.25" customHeight="1" hidden="1">
      <c r="A29" s="58">
        <v>23</v>
      </c>
      <c r="B29" s="75"/>
      <c r="C29" s="93"/>
      <c r="D29" s="68"/>
      <c r="E29" s="68"/>
      <c r="F29" s="68"/>
      <c r="G29" s="68"/>
      <c r="H29" s="68"/>
      <c r="I29" s="68"/>
      <c r="J29" s="68"/>
      <c r="K29" s="68"/>
      <c r="L29" s="68"/>
      <c r="M29" s="68"/>
      <c r="N29" s="68"/>
      <c r="O29" s="68"/>
      <c r="P29" s="68"/>
      <c r="Q29" s="68"/>
      <c r="R29" s="68"/>
      <c r="S29" s="68"/>
      <c r="T29" s="68"/>
      <c r="U29" s="68"/>
      <c r="V29" s="68"/>
      <c r="W29" s="68"/>
      <c r="X29" s="68"/>
      <c r="Y29" s="68"/>
      <c r="Z29" s="68"/>
      <c r="AA29" s="68"/>
      <c r="AB29" s="68"/>
      <c r="AC29" s="68"/>
      <c r="AD29" s="68"/>
      <c r="AE29" s="68"/>
      <c r="AF29" s="68"/>
      <c r="AG29" s="68"/>
      <c r="AH29" s="68"/>
      <c r="AI29" s="68"/>
      <c r="AJ29" s="68"/>
      <c r="AK29" s="68"/>
      <c r="AL29" s="68"/>
      <c r="AM29" s="69">
        <f>Z29</f>
        <v>0</v>
      </c>
      <c r="AN29" s="73"/>
      <c r="AO29" s="68"/>
      <c r="AP29" s="68"/>
      <c r="AQ29" s="68"/>
      <c r="AR29" s="68"/>
      <c r="AS29" s="68"/>
      <c r="AT29" s="68"/>
      <c r="AU29" s="68"/>
      <c r="AV29" s="68"/>
      <c r="AW29" s="68"/>
      <c r="AX29" s="68"/>
      <c r="AY29" s="68"/>
      <c r="AZ29" s="68"/>
      <c r="BA29" s="68"/>
      <c r="BB29" s="68"/>
      <c r="BC29" s="68"/>
      <c r="BD29" s="68"/>
      <c r="BE29" s="68"/>
      <c r="BF29" s="68"/>
      <c r="BG29" s="68"/>
      <c r="BH29" s="68"/>
      <c r="BI29" s="68"/>
      <c r="BJ29" s="68"/>
      <c r="BK29" s="68"/>
      <c r="BL29" s="68"/>
      <c r="BM29" s="68"/>
      <c r="BN29" s="68"/>
      <c r="BO29" s="68"/>
      <c r="BP29" s="68"/>
      <c r="BQ29" s="68"/>
      <c r="BR29" s="68"/>
      <c r="BS29" s="68"/>
      <c r="BT29" s="68"/>
      <c r="BU29" s="68"/>
      <c r="BV29" s="74"/>
      <c r="BW29" s="106"/>
      <c r="BX29" s="76"/>
      <c r="BY29" s="106"/>
      <c r="BZ29" s="76"/>
      <c r="CA29" s="106"/>
      <c r="CB29" s="316"/>
      <c r="CC29" s="314"/>
      <c r="CD29" s="98"/>
      <c r="CE29" s="117"/>
      <c r="CF29" s="117"/>
      <c r="CG29" s="117"/>
      <c r="CH29" s="106"/>
      <c r="CI29" s="97"/>
      <c r="CJ29" s="98"/>
      <c r="CK29" s="99">
        <f t="shared" si="22"/>
        <v>0</v>
      </c>
      <c r="CL29" s="100"/>
      <c r="CM29" s="98"/>
      <c r="CN29" s="101">
        <f t="shared" si="24"/>
        <v>0</v>
      </c>
      <c r="CO29" s="101">
        <f t="shared" si="25"/>
        <v>0</v>
      </c>
      <c r="CP29" s="9">
        <f t="shared" si="26"/>
        <v>0</v>
      </c>
    </row>
    <row r="30" spans="1:94" ht="11.25" customHeight="1" hidden="1">
      <c r="A30" s="58">
        <v>24</v>
      </c>
      <c r="B30" s="75"/>
      <c r="C30" s="93"/>
      <c r="D30" s="68"/>
      <c r="E30" s="68"/>
      <c r="F30" s="68"/>
      <c r="G30" s="68"/>
      <c r="H30" s="68"/>
      <c r="I30" s="68"/>
      <c r="J30" s="68"/>
      <c r="K30" s="68"/>
      <c r="L30" s="68"/>
      <c r="M30" s="68"/>
      <c r="N30" s="68"/>
      <c r="O30" s="68"/>
      <c r="P30" s="68"/>
      <c r="Q30" s="68"/>
      <c r="R30" s="68"/>
      <c r="S30" s="68"/>
      <c r="T30" s="68"/>
      <c r="U30" s="68"/>
      <c r="V30" s="68"/>
      <c r="W30" s="68"/>
      <c r="X30" s="68"/>
      <c r="Y30" s="68"/>
      <c r="Z30" s="68"/>
      <c r="AA30" s="68"/>
      <c r="AB30" s="68"/>
      <c r="AC30" s="68"/>
      <c r="AD30" s="68"/>
      <c r="AE30" s="68"/>
      <c r="AF30" s="68"/>
      <c r="AG30" s="68"/>
      <c r="AH30" s="68"/>
      <c r="AI30" s="68"/>
      <c r="AJ30" s="68"/>
      <c r="AK30" s="68"/>
      <c r="AL30" s="68"/>
      <c r="AM30" s="69">
        <f>AA30</f>
        <v>0</v>
      </c>
      <c r="AN30" s="73"/>
      <c r="AO30" s="68"/>
      <c r="AP30" s="68"/>
      <c r="AQ30" s="68"/>
      <c r="AR30" s="68"/>
      <c r="AS30" s="68"/>
      <c r="AT30" s="68"/>
      <c r="AU30" s="68"/>
      <c r="AV30" s="68"/>
      <c r="AW30" s="68"/>
      <c r="AX30" s="68"/>
      <c r="AY30" s="68"/>
      <c r="AZ30" s="68"/>
      <c r="BA30" s="68"/>
      <c r="BB30" s="68"/>
      <c r="BC30" s="68"/>
      <c r="BD30" s="68"/>
      <c r="BE30" s="68"/>
      <c r="BF30" s="68"/>
      <c r="BG30" s="68"/>
      <c r="BH30" s="68"/>
      <c r="BI30" s="68"/>
      <c r="BJ30" s="68"/>
      <c r="BK30" s="68"/>
      <c r="BL30" s="68"/>
      <c r="BM30" s="68"/>
      <c r="BN30" s="68"/>
      <c r="BO30" s="68"/>
      <c r="BP30" s="68"/>
      <c r="BQ30" s="68"/>
      <c r="BR30" s="68"/>
      <c r="BS30" s="68"/>
      <c r="BT30" s="68"/>
      <c r="BU30" s="68"/>
      <c r="BV30" s="74"/>
      <c r="BW30" s="106"/>
      <c r="BX30" s="76"/>
      <c r="BY30" s="106"/>
      <c r="BZ30" s="76"/>
      <c r="CA30" s="106"/>
      <c r="CB30" s="316"/>
      <c r="CC30" s="314"/>
      <c r="CD30" s="98"/>
      <c r="CE30" s="117"/>
      <c r="CF30" s="117"/>
      <c r="CG30" s="117"/>
      <c r="CH30" s="106"/>
      <c r="CI30" s="97"/>
      <c r="CJ30" s="98"/>
      <c r="CK30" s="99">
        <f t="shared" si="22"/>
        <v>0</v>
      </c>
      <c r="CL30" s="100"/>
      <c r="CM30" s="98"/>
      <c r="CN30" s="101">
        <f t="shared" si="24"/>
        <v>0</v>
      </c>
      <c r="CO30" s="101">
        <f t="shared" si="25"/>
        <v>0</v>
      </c>
      <c r="CP30" s="9">
        <f t="shared" si="26"/>
        <v>0</v>
      </c>
    </row>
    <row r="31" spans="1:94" ht="11.25" customHeight="1" hidden="1">
      <c r="A31" s="58">
        <v>25</v>
      </c>
      <c r="B31" s="75"/>
      <c r="C31" s="93"/>
      <c r="D31" s="68"/>
      <c r="E31" s="68"/>
      <c r="F31" s="68"/>
      <c r="G31" s="68"/>
      <c r="H31" s="68"/>
      <c r="I31" s="68"/>
      <c r="J31" s="68"/>
      <c r="K31" s="68"/>
      <c r="L31" s="68"/>
      <c r="M31" s="68"/>
      <c r="N31" s="68"/>
      <c r="O31" s="68"/>
      <c r="P31" s="68"/>
      <c r="Q31" s="68"/>
      <c r="R31" s="68"/>
      <c r="S31" s="68"/>
      <c r="T31" s="68"/>
      <c r="U31" s="68"/>
      <c r="V31" s="68"/>
      <c r="W31" s="68"/>
      <c r="X31" s="68"/>
      <c r="Y31" s="68"/>
      <c r="Z31" s="68"/>
      <c r="AA31" s="68"/>
      <c r="AB31" s="68"/>
      <c r="AC31" s="68"/>
      <c r="AD31" s="68"/>
      <c r="AE31" s="68"/>
      <c r="AF31" s="68"/>
      <c r="AG31" s="68"/>
      <c r="AH31" s="68"/>
      <c r="AI31" s="68"/>
      <c r="AJ31" s="68"/>
      <c r="AK31" s="68"/>
      <c r="AL31" s="68"/>
      <c r="AM31" s="69">
        <f>AB31</f>
        <v>0</v>
      </c>
      <c r="AN31" s="73"/>
      <c r="AO31" s="68"/>
      <c r="AP31" s="68"/>
      <c r="AQ31" s="68"/>
      <c r="AR31" s="68"/>
      <c r="AS31" s="68"/>
      <c r="AT31" s="68"/>
      <c r="AU31" s="68"/>
      <c r="AV31" s="68"/>
      <c r="AW31" s="68"/>
      <c r="AX31" s="68"/>
      <c r="AY31" s="68"/>
      <c r="AZ31" s="68"/>
      <c r="BA31" s="68"/>
      <c r="BB31" s="68"/>
      <c r="BC31" s="68"/>
      <c r="BD31" s="68"/>
      <c r="BE31" s="68"/>
      <c r="BF31" s="68"/>
      <c r="BG31" s="68"/>
      <c r="BH31" s="68"/>
      <c r="BI31" s="68"/>
      <c r="BJ31" s="68"/>
      <c r="BK31" s="68"/>
      <c r="BL31" s="68"/>
      <c r="BM31" s="68"/>
      <c r="BN31" s="68"/>
      <c r="BO31" s="68"/>
      <c r="BP31" s="68"/>
      <c r="BQ31" s="68"/>
      <c r="BR31" s="68"/>
      <c r="BS31" s="68"/>
      <c r="BT31" s="68"/>
      <c r="BU31" s="68"/>
      <c r="BV31" s="74"/>
      <c r="BW31" s="106"/>
      <c r="BX31" s="76"/>
      <c r="BY31" s="106"/>
      <c r="BZ31" s="76"/>
      <c r="CA31" s="106"/>
      <c r="CB31" s="316"/>
      <c r="CC31" s="314"/>
      <c r="CD31" s="98"/>
      <c r="CE31" s="117"/>
      <c r="CF31" s="117"/>
      <c r="CG31" s="117"/>
      <c r="CH31" s="106"/>
      <c r="CI31" s="97"/>
      <c r="CJ31" s="98"/>
      <c r="CK31" s="99">
        <f t="shared" si="22"/>
        <v>0</v>
      </c>
      <c r="CL31" s="100"/>
      <c r="CM31" s="98"/>
      <c r="CN31" s="101">
        <f t="shared" si="24"/>
        <v>0</v>
      </c>
      <c r="CO31" s="101">
        <f t="shared" si="25"/>
        <v>0</v>
      </c>
      <c r="CP31" s="9">
        <f t="shared" si="26"/>
        <v>0</v>
      </c>
    </row>
    <row r="32" spans="1:94" ht="11.25" customHeight="1" hidden="1">
      <c r="A32" s="58">
        <v>26</v>
      </c>
      <c r="B32" s="75"/>
      <c r="C32" s="93"/>
      <c r="D32" s="68"/>
      <c r="E32" s="68"/>
      <c r="F32" s="68"/>
      <c r="G32" s="68"/>
      <c r="H32" s="68"/>
      <c r="I32" s="68"/>
      <c r="J32" s="68"/>
      <c r="K32" s="68"/>
      <c r="L32" s="68"/>
      <c r="M32" s="68"/>
      <c r="N32" s="68"/>
      <c r="O32" s="68"/>
      <c r="P32" s="68"/>
      <c r="Q32" s="68"/>
      <c r="R32" s="68"/>
      <c r="S32" s="68"/>
      <c r="T32" s="68"/>
      <c r="U32" s="68"/>
      <c r="V32" s="68"/>
      <c r="W32" s="68"/>
      <c r="X32" s="68"/>
      <c r="Y32" s="68"/>
      <c r="Z32" s="68"/>
      <c r="AA32" s="68"/>
      <c r="AB32" s="68"/>
      <c r="AC32" s="68"/>
      <c r="AD32" s="68"/>
      <c r="AE32" s="68"/>
      <c r="AF32" s="68"/>
      <c r="AG32" s="68"/>
      <c r="AH32" s="68"/>
      <c r="AI32" s="68"/>
      <c r="AJ32" s="68"/>
      <c r="AK32" s="68"/>
      <c r="AL32" s="68"/>
      <c r="AM32" s="69">
        <f>AC32</f>
        <v>0</v>
      </c>
      <c r="AN32" s="73"/>
      <c r="AO32" s="68"/>
      <c r="AP32" s="68"/>
      <c r="AQ32" s="68"/>
      <c r="AR32" s="68"/>
      <c r="AS32" s="68"/>
      <c r="AT32" s="68"/>
      <c r="AU32" s="68"/>
      <c r="AV32" s="68"/>
      <c r="AW32" s="68"/>
      <c r="AX32" s="68"/>
      <c r="AY32" s="68"/>
      <c r="AZ32" s="68"/>
      <c r="BA32" s="68"/>
      <c r="BB32" s="68"/>
      <c r="BC32" s="68"/>
      <c r="BD32" s="68"/>
      <c r="BE32" s="68"/>
      <c r="BF32" s="68"/>
      <c r="BG32" s="68"/>
      <c r="BH32" s="68"/>
      <c r="BI32" s="68"/>
      <c r="BJ32" s="68"/>
      <c r="BK32" s="68"/>
      <c r="BL32" s="68"/>
      <c r="BM32" s="68"/>
      <c r="BN32" s="68"/>
      <c r="BO32" s="68"/>
      <c r="BP32" s="68"/>
      <c r="BQ32" s="68"/>
      <c r="BR32" s="68"/>
      <c r="BS32" s="68"/>
      <c r="BT32" s="68"/>
      <c r="BU32" s="68"/>
      <c r="BV32" s="74"/>
      <c r="BW32" s="106"/>
      <c r="BX32" s="76"/>
      <c r="BY32" s="106"/>
      <c r="BZ32" s="76"/>
      <c r="CA32" s="106"/>
      <c r="CB32" s="316"/>
      <c r="CC32" s="314"/>
      <c r="CD32" s="98"/>
      <c r="CE32" s="117"/>
      <c r="CF32" s="117"/>
      <c r="CG32" s="117"/>
      <c r="CH32" s="106"/>
      <c r="CI32" s="97"/>
      <c r="CJ32" s="98"/>
      <c r="CK32" s="99">
        <f t="shared" si="22"/>
        <v>0</v>
      </c>
      <c r="CL32" s="100"/>
      <c r="CM32" s="98"/>
      <c r="CN32" s="101">
        <f t="shared" si="24"/>
        <v>0</v>
      </c>
      <c r="CO32" s="101">
        <f t="shared" si="25"/>
        <v>0</v>
      </c>
      <c r="CP32" s="9">
        <f t="shared" si="26"/>
        <v>0</v>
      </c>
    </row>
    <row r="33" spans="1:94" ht="11.25" customHeight="1" hidden="1">
      <c r="A33" s="58">
        <v>27</v>
      </c>
      <c r="B33" s="75"/>
      <c r="C33" s="93"/>
      <c r="D33" s="68"/>
      <c r="E33" s="68"/>
      <c r="F33" s="68"/>
      <c r="G33" s="68"/>
      <c r="H33" s="68"/>
      <c r="I33" s="68"/>
      <c r="J33" s="68"/>
      <c r="K33" s="68"/>
      <c r="L33" s="68"/>
      <c r="M33" s="68"/>
      <c r="N33" s="68"/>
      <c r="O33" s="68"/>
      <c r="P33" s="68"/>
      <c r="Q33" s="68"/>
      <c r="R33" s="68"/>
      <c r="S33" s="68"/>
      <c r="T33" s="68"/>
      <c r="U33" s="68"/>
      <c r="V33" s="68"/>
      <c r="W33" s="68"/>
      <c r="X33" s="68"/>
      <c r="Y33" s="68"/>
      <c r="Z33" s="68"/>
      <c r="AA33" s="68"/>
      <c r="AB33" s="68"/>
      <c r="AC33" s="68"/>
      <c r="AD33" s="68"/>
      <c r="AE33" s="68"/>
      <c r="AF33" s="68"/>
      <c r="AG33" s="68"/>
      <c r="AH33" s="68"/>
      <c r="AI33" s="68"/>
      <c r="AJ33" s="68"/>
      <c r="AK33" s="68"/>
      <c r="AL33" s="68"/>
      <c r="AM33" s="69">
        <f>AD33</f>
        <v>0</v>
      </c>
      <c r="AN33" s="73"/>
      <c r="AO33" s="68"/>
      <c r="AP33" s="68"/>
      <c r="AQ33" s="68"/>
      <c r="AR33" s="68"/>
      <c r="AS33" s="68"/>
      <c r="AT33" s="68"/>
      <c r="AU33" s="68"/>
      <c r="AV33" s="68"/>
      <c r="AW33" s="68"/>
      <c r="AX33" s="68"/>
      <c r="AY33" s="68"/>
      <c r="AZ33" s="68"/>
      <c r="BA33" s="68"/>
      <c r="BB33" s="68"/>
      <c r="BC33" s="68"/>
      <c r="BD33" s="68"/>
      <c r="BE33" s="68"/>
      <c r="BF33" s="68"/>
      <c r="BG33" s="68"/>
      <c r="BH33" s="68"/>
      <c r="BI33" s="68"/>
      <c r="BJ33" s="68"/>
      <c r="BK33" s="68"/>
      <c r="BL33" s="68"/>
      <c r="BM33" s="68"/>
      <c r="BN33" s="68"/>
      <c r="BO33" s="68"/>
      <c r="BP33" s="68"/>
      <c r="BQ33" s="68"/>
      <c r="BR33" s="68"/>
      <c r="BS33" s="68"/>
      <c r="BT33" s="68"/>
      <c r="BU33" s="68"/>
      <c r="BV33" s="74"/>
      <c r="BW33" s="106"/>
      <c r="BX33" s="76"/>
      <c r="BY33" s="106"/>
      <c r="BZ33" s="76"/>
      <c r="CA33" s="106"/>
      <c r="CB33" s="316"/>
      <c r="CC33" s="314"/>
      <c r="CD33" s="98"/>
      <c r="CE33" s="117"/>
      <c r="CF33" s="117"/>
      <c r="CG33" s="117"/>
      <c r="CH33" s="106"/>
      <c r="CI33" s="97"/>
      <c r="CJ33" s="98"/>
      <c r="CK33" s="99">
        <f t="shared" si="22"/>
        <v>0</v>
      </c>
      <c r="CL33" s="100"/>
      <c r="CM33" s="98"/>
      <c r="CN33" s="101">
        <f t="shared" si="24"/>
        <v>0</v>
      </c>
      <c r="CO33" s="101">
        <f t="shared" si="25"/>
        <v>0</v>
      </c>
      <c r="CP33" s="9">
        <f t="shared" si="26"/>
        <v>0</v>
      </c>
    </row>
    <row r="34" spans="1:94" ht="11.25" customHeight="1" hidden="1">
      <c r="A34" s="58">
        <v>28</v>
      </c>
      <c r="B34" s="75"/>
      <c r="C34" s="93"/>
      <c r="D34" s="68"/>
      <c r="E34" s="68"/>
      <c r="F34" s="68"/>
      <c r="G34" s="68"/>
      <c r="H34" s="68"/>
      <c r="I34" s="68"/>
      <c r="J34" s="68"/>
      <c r="K34" s="68"/>
      <c r="L34" s="68"/>
      <c r="M34" s="68"/>
      <c r="N34" s="68"/>
      <c r="O34" s="68"/>
      <c r="P34" s="68"/>
      <c r="Q34" s="68"/>
      <c r="R34" s="68"/>
      <c r="S34" s="68"/>
      <c r="T34" s="68"/>
      <c r="U34" s="68"/>
      <c r="V34" s="68"/>
      <c r="W34" s="68"/>
      <c r="X34" s="68"/>
      <c r="Y34" s="68"/>
      <c r="Z34" s="68"/>
      <c r="AA34" s="68"/>
      <c r="AB34" s="68"/>
      <c r="AC34" s="68"/>
      <c r="AD34" s="68"/>
      <c r="AE34" s="68"/>
      <c r="AF34" s="68"/>
      <c r="AG34" s="68"/>
      <c r="AH34" s="68"/>
      <c r="AI34" s="68"/>
      <c r="AJ34" s="68"/>
      <c r="AK34" s="68"/>
      <c r="AL34" s="68"/>
      <c r="AM34" s="69">
        <f>AE34</f>
        <v>0</v>
      </c>
      <c r="AN34" s="73"/>
      <c r="AO34" s="68"/>
      <c r="AP34" s="68"/>
      <c r="AQ34" s="68"/>
      <c r="AR34" s="68"/>
      <c r="AS34" s="68"/>
      <c r="AT34" s="68"/>
      <c r="AU34" s="68"/>
      <c r="AV34" s="68"/>
      <c r="AW34" s="68"/>
      <c r="AX34" s="68"/>
      <c r="AY34" s="68"/>
      <c r="AZ34" s="68"/>
      <c r="BA34" s="68"/>
      <c r="BB34" s="68"/>
      <c r="BC34" s="68"/>
      <c r="BD34" s="68"/>
      <c r="BE34" s="68"/>
      <c r="BF34" s="68"/>
      <c r="BG34" s="68"/>
      <c r="BH34" s="68"/>
      <c r="BI34" s="68"/>
      <c r="BJ34" s="68"/>
      <c r="BK34" s="68"/>
      <c r="BL34" s="68"/>
      <c r="BM34" s="68"/>
      <c r="BN34" s="68"/>
      <c r="BO34" s="68"/>
      <c r="BP34" s="68"/>
      <c r="BQ34" s="68"/>
      <c r="BR34" s="68"/>
      <c r="BS34" s="68"/>
      <c r="BT34" s="68"/>
      <c r="BU34" s="68"/>
      <c r="BV34" s="74"/>
      <c r="BW34" s="106"/>
      <c r="BX34" s="76"/>
      <c r="BY34" s="106"/>
      <c r="BZ34" s="76"/>
      <c r="CA34" s="106"/>
      <c r="CB34" s="316"/>
      <c r="CC34" s="314"/>
      <c r="CD34" s="98"/>
      <c r="CE34" s="117"/>
      <c r="CF34" s="117"/>
      <c r="CG34" s="117"/>
      <c r="CH34" s="106"/>
      <c r="CI34" s="97"/>
      <c r="CJ34" s="98"/>
      <c r="CK34" s="99">
        <f t="shared" si="22"/>
        <v>0</v>
      </c>
      <c r="CL34" s="100"/>
      <c r="CM34" s="98"/>
      <c r="CN34" s="101">
        <f t="shared" si="24"/>
        <v>0</v>
      </c>
      <c r="CO34" s="101">
        <f t="shared" si="25"/>
        <v>0</v>
      </c>
      <c r="CP34" s="9">
        <f t="shared" si="26"/>
        <v>0</v>
      </c>
    </row>
    <row r="35" spans="1:94" ht="11.25" customHeight="1" hidden="1">
      <c r="A35" s="58">
        <v>29</v>
      </c>
      <c r="B35" s="75"/>
      <c r="C35" s="93"/>
      <c r="D35" s="68"/>
      <c r="E35" s="68"/>
      <c r="F35" s="68"/>
      <c r="G35" s="68"/>
      <c r="H35" s="68"/>
      <c r="I35" s="68"/>
      <c r="J35" s="68"/>
      <c r="K35" s="68"/>
      <c r="L35" s="68"/>
      <c r="M35" s="68"/>
      <c r="N35" s="68"/>
      <c r="O35" s="68"/>
      <c r="P35" s="68"/>
      <c r="Q35" s="68"/>
      <c r="R35" s="68"/>
      <c r="S35" s="68"/>
      <c r="T35" s="68"/>
      <c r="U35" s="68"/>
      <c r="V35" s="68"/>
      <c r="W35" s="68"/>
      <c r="X35" s="68"/>
      <c r="Y35" s="68"/>
      <c r="Z35" s="68"/>
      <c r="AA35" s="68"/>
      <c r="AB35" s="68"/>
      <c r="AC35" s="68"/>
      <c r="AD35" s="68"/>
      <c r="AE35" s="68"/>
      <c r="AF35" s="68"/>
      <c r="AG35" s="68"/>
      <c r="AH35" s="68"/>
      <c r="AI35" s="68"/>
      <c r="AJ35" s="68"/>
      <c r="AK35" s="68"/>
      <c r="AL35" s="68"/>
      <c r="AM35" s="69">
        <f>AF35</f>
        <v>0</v>
      </c>
      <c r="AN35" s="73"/>
      <c r="AO35" s="68"/>
      <c r="AP35" s="68"/>
      <c r="AQ35" s="68"/>
      <c r="AR35" s="68"/>
      <c r="AS35" s="68"/>
      <c r="AT35" s="68"/>
      <c r="AU35" s="68"/>
      <c r="AV35" s="68"/>
      <c r="AW35" s="68"/>
      <c r="AX35" s="68"/>
      <c r="AY35" s="68"/>
      <c r="AZ35" s="68"/>
      <c r="BA35" s="68"/>
      <c r="BB35" s="68"/>
      <c r="BC35" s="68"/>
      <c r="BD35" s="68"/>
      <c r="BE35" s="68"/>
      <c r="BF35" s="68"/>
      <c r="BG35" s="68"/>
      <c r="BH35" s="68"/>
      <c r="BI35" s="68"/>
      <c r="BJ35" s="68"/>
      <c r="BK35" s="68"/>
      <c r="BL35" s="68"/>
      <c r="BM35" s="68"/>
      <c r="BN35" s="68"/>
      <c r="BO35" s="68"/>
      <c r="BP35" s="68"/>
      <c r="BQ35" s="68"/>
      <c r="BR35" s="68"/>
      <c r="BS35" s="68"/>
      <c r="BT35" s="68"/>
      <c r="BU35" s="68"/>
      <c r="BV35" s="74"/>
      <c r="BW35" s="106"/>
      <c r="BX35" s="76"/>
      <c r="BY35" s="106"/>
      <c r="BZ35" s="76"/>
      <c r="CA35" s="106"/>
      <c r="CB35" s="316"/>
      <c r="CC35" s="314"/>
      <c r="CD35" s="98"/>
      <c r="CE35" s="117"/>
      <c r="CF35" s="117"/>
      <c r="CG35" s="117"/>
      <c r="CH35" s="106"/>
      <c r="CI35" s="97"/>
      <c r="CJ35" s="98"/>
      <c r="CK35" s="99">
        <f t="shared" si="22"/>
        <v>0</v>
      </c>
      <c r="CL35" s="100"/>
      <c r="CM35" s="98"/>
      <c r="CN35" s="101">
        <f t="shared" si="24"/>
        <v>0</v>
      </c>
      <c r="CO35" s="101">
        <f t="shared" si="25"/>
        <v>0</v>
      </c>
      <c r="CP35" s="9">
        <f t="shared" si="26"/>
        <v>0</v>
      </c>
    </row>
    <row r="36" spans="1:94" ht="11.25" customHeight="1" hidden="1">
      <c r="A36" s="58">
        <v>30</v>
      </c>
      <c r="B36" s="75"/>
      <c r="C36" s="93"/>
      <c r="D36" s="68"/>
      <c r="E36" s="68"/>
      <c r="F36" s="68"/>
      <c r="G36" s="68"/>
      <c r="H36" s="68"/>
      <c r="I36" s="68"/>
      <c r="J36" s="68"/>
      <c r="K36" s="68"/>
      <c r="L36" s="68"/>
      <c r="M36" s="68"/>
      <c r="N36" s="68"/>
      <c r="O36" s="68"/>
      <c r="P36" s="68"/>
      <c r="Q36" s="68"/>
      <c r="R36" s="68"/>
      <c r="S36" s="68"/>
      <c r="T36" s="68"/>
      <c r="U36" s="68"/>
      <c r="V36" s="68"/>
      <c r="W36" s="68"/>
      <c r="X36" s="68"/>
      <c r="Y36" s="68"/>
      <c r="Z36" s="68"/>
      <c r="AA36" s="68"/>
      <c r="AB36" s="68"/>
      <c r="AC36" s="68"/>
      <c r="AD36" s="68"/>
      <c r="AE36" s="68"/>
      <c r="AF36" s="68"/>
      <c r="AG36" s="68"/>
      <c r="AH36" s="68"/>
      <c r="AI36" s="68"/>
      <c r="AJ36" s="68"/>
      <c r="AK36" s="68"/>
      <c r="AL36" s="68"/>
      <c r="AM36" s="69">
        <f>AG36</f>
        <v>0</v>
      </c>
      <c r="AN36" s="73"/>
      <c r="AO36" s="68"/>
      <c r="AP36" s="68"/>
      <c r="AQ36" s="68"/>
      <c r="AR36" s="68"/>
      <c r="AS36" s="68"/>
      <c r="AT36" s="68"/>
      <c r="AU36" s="68"/>
      <c r="AV36" s="68"/>
      <c r="AW36" s="68"/>
      <c r="AX36" s="68"/>
      <c r="AY36" s="68"/>
      <c r="AZ36" s="68"/>
      <c r="BA36" s="68"/>
      <c r="BB36" s="68"/>
      <c r="BC36" s="68"/>
      <c r="BD36" s="68"/>
      <c r="BE36" s="68"/>
      <c r="BF36" s="68"/>
      <c r="BG36" s="68"/>
      <c r="BH36" s="68"/>
      <c r="BI36" s="68"/>
      <c r="BJ36" s="68"/>
      <c r="BK36" s="68"/>
      <c r="BL36" s="68"/>
      <c r="BM36" s="68"/>
      <c r="BN36" s="68"/>
      <c r="BO36" s="68"/>
      <c r="BP36" s="68"/>
      <c r="BQ36" s="68"/>
      <c r="BR36" s="68"/>
      <c r="BS36" s="68"/>
      <c r="BT36" s="68"/>
      <c r="BU36" s="68"/>
      <c r="BV36" s="74"/>
      <c r="BW36" s="106"/>
      <c r="BX36" s="76"/>
      <c r="BY36" s="106"/>
      <c r="BZ36" s="76"/>
      <c r="CA36" s="106"/>
      <c r="CB36" s="316"/>
      <c r="CC36" s="314"/>
      <c r="CD36" s="98"/>
      <c r="CE36" s="117"/>
      <c r="CF36" s="117"/>
      <c r="CG36" s="117"/>
      <c r="CH36" s="106"/>
      <c r="CI36" s="97"/>
      <c r="CJ36" s="98"/>
      <c r="CK36" s="99">
        <f t="shared" si="22"/>
        <v>0</v>
      </c>
      <c r="CL36" s="100"/>
      <c r="CM36" s="98"/>
      <c r="CN36" s="101">
        <f t="shared" si="24"/>
        <v>0</v>
      </c>
      <c r="CO36" s="101">
        <f t="shared" si="25"/>
        <v>0</v>
      </c>
      <c r="CP36" s="9">
        <f t="shared" si="26"/>
        <v>0</v>
      </c>
    </row>
    <row r="37" spans="1:94" ht="11.25" customHeight="1" hidden="1">
      <c r="A37" s="58">
        <v>31</v>
      </c>
      <c r="B37" s="75"/>
      <c r="C37" s="93"/>
      <c r="D37" s="68"/>
      <c r="E37" s="68"/>
      <c r="F37" s="68"/>
      <c r="G37" s="68"/>
      <c r="H37" s="68"/>
      <c r="I37" s="68"/>
      <c r="J37" s="68"/>
      <c r="K37" s="68"/>
      <c r="L37" s="68"/>
      <c r="M37" s="68"/>
      <c r="N37" s="68"/>
      <c r="O37" s="68"/>
      <c r="P37" s="68"/>
      <c r="Q37" s="68"/>
      <c r="R37" s="68"/>
      <c r="S37" s="68"/>
      <c r="T37" s="68"/>
      <c r="U37" s="68"/>
      <c r="V37" s="68"/>
      <c r="W37" s="68"/>
      <c r="X37" s="68"/>
      <c r="Y37" s="68"/>
      <c r="Z37" s="68"/>
      <c r="AA37" s="68"/>
      <c r="AB37" s="68"/>
      <c r="AC37" s="68"/>
      <c r="AD37" s="68"/>
      <c r="AE37" s="68"/>
      <c r="AF37" s="68"/>
      <c r="AG37" s="68"/>
      <c r="AH37" s="68"/>
      <c r="AI37" s="68"/>
      <c r="AJ37" s="68"/>
      <c r="AK37" s="68"/>
      <c r="AL37" s="68"/>
      <c r="AM37" s="69">
        <f>AH37</f>
        <v>0</v>
      </c>
      <c r="AN37" s="73"/>
      <c r="AO37" s="68"/>
      <c r="AP37" s="68"/>
      <c r="AQ37" s="68"/>
      <c r="AR37" s="68"/>
      <c r="AS37" s="68"/>
      <c r="AT37" s="68"/>
      <c r="AU37" s="68"/>
      <c r="AV37" s="68"/>
      <c r="AW37" s="68"/>
      <c r="AX37" s="68"/>
      <c r="AY37" s="68"/>
      <c r="AZ37" s="68"/>
      <c r="BA37" s="68"/>
      <c r="BB37" s="68"/>
      <c r="BC37" s="68"/>
      <c r="BD37" s="68"/>
      <c r="BE37" s="68"/>
      <c r="BF37" s="68"/>
      <c r="BG37" s="68"/>
      <c r="BH37" s="68"/>
      <c r="BI37" s="68"/>
      <c r="BJ37" s="68"/>
      <c r="BK37" s="68"/>
      <c r="BL37" s="68"/>
      <c r="BM37" s="68"/>
      <c r="BN37" s="68"/>
      <c r="BO37" s="68"/>
      <c r="BP37" s="68"/>
      <c r="BQ37" s="68"/>
      <c r="BR37" s="68"/>
      <c r="BS37" s="68"/>
      <c r="BT37" s="68"/>
      <c r="BU37" s="68"/>
      <c r="BV37" s="74"/>
      <c r="BW37" s="106"/>
      <c r="BX37" s="76"/>
      <c r="BY37" s="106"/>
      <c r="BZ37" s="76"/>
      <c r="CA37" s="106"/>
      <c r="CB37" s="316"/>
      <c r="CC37" s="314"/>
      <c r="CD37" s="98"/>
      <c r="CE37" s="117"/>
      <c r="CF37" s="117"/>
      <c r="CG37" s="117"/>
      <c r="CH37" s="106"/>
      <c r="CI37" s="97"/>
      <c r="CJ37" s="98"/>
      <c r="CK37" s="99">
        <f t="shared" si="22"/>
        <v>0</v>
      </c>
      <c r="CL37" s="100"/>
      <c r="CM37" s="98"/>
      <c r="CN37" s="101">
        <f t="shared" si="24"/>
        <v>0</v>
      </c>
      <c r="CO37" s="101">
        <f t="shared" si="25"/>
        <v>0</v>
      </c>
      <c r="CP37" s="9">
        <f t="shared" si="26"/>
        <v>0</v>
      </c>
    </row>
    <row r="38" spans="1:94" ht="11.25" customHeight="1" hidden="1">
      <c r="A38" s="58">
        <v>32</v>
      </c>
      <c r="B38" s="75"/>
      <c r="C38" s="93"/>
      <c r="D38" s="68"/>
      <c r="E38" s="68"/>
      <c r="F38" s="68"/>
      <c r="G38" s="68"/>
      <c r="H38" s="68"/>
      <c r="I38" s="68"/>
      <c r="J38" s="68"/>
      <c r="K38" s="68"/>
      <c r="L38" s="68"/>
      <c r="M38" s="68"/>
      <c r="N38" s="68"/>
      <c r="O38" s="68"/>
      <c r="P38" s="68"/>
      <c r="Q38" s="68"/>
      <c r="R38" s="68"/>
      <c r="S38" s="68"/>
      <c r="T38" s="68"/>
      <c r="U38" s="68"/>
      <c r="V38" s="68"/>
      <c r="W38" s="68"/>
      <c r="X38" s="68"/>
      <c r="Y38" s="68"/>
      <c r="Z38" s="68"/>
      <c r="AA38" s="68"/>
      <c r="AB38" s="68"/>
      <c r="AC38" s="68"/>
      <c r="AD38" s="68"/>
      <c r="AE38" s="68"/>
      <c r="AF38" s="68"/>
      <c r="AG38" s="68"/>
      <c r="AH38" s="68"/>
      <c r="AI38" s="68"/>
      <c r="AJ38" s="68"/>
      <c r="AK38" s="68"/>
      <c r="AL38" s="68"/>
      <c r="AM38" s="69">
        <f>AI38</f>
        <v>0</v>
      </c>
      <c r="AN38" s="73"/>
      <c r="AO38" s="68"/>
      <c r="AP38" s="68"/>
      <c r="AQ38" s="68"/>
      <c r="AR38" s="68"/>
      <c r="AS38" s="68"/>
      <c r="AT38" s="68"/>
      <c r="AU38" s="68"/>
      <c r="AV38" s="68"/>
      <c r="AW38" s="68"/>
      <c r="AX38" s="68"/>
      <c r="AY38" s="68"/>
      <c r="AZ38" s="68"/>
      <c r="BA38" s="68"/>
      <c r="BB38" s="68"/>
      <c r="BC38" s="68"/>
      <c r="BD38" s="68"/>
      <c r="BE38" s="68"/>
      <c r="BF38" s="68"/>
      <c r="BG38" s="68"/>
      <c r="BH38" s="68"/>
      <c r="BI38" s="68"/>
      <c r="BJ38" s="68"/>
      <c r="BK38" s="68"/>
      <c r="BL38" s="68"/>
      <c r="BM38" s="68"/>
      <c r="BN38" s="68"/>
      <c r="BO38" s="68"/>
      <c r="BP38" s="68"/>
      <c r="BQ38" s="68"/>
      <c r="BR38" s="68"/>
      <c r="BS38" s="68"/>
      <c r="BT38" s="68"/>
      <c r="BU38" s="68"/>
      <c r="BV38" s="74"/>
      <c r="BW38" s="106"/>
      <c r="BX38" s="76"/>
      <c r="BY38" s="106"/>
      <c r="BZ38" s="76"/>
      <c r="CA38" s="106"/>
      <c r="CB38" s="316"/>
      <c r="CC38" s="314"/>
      <c r="CD38" s="98"/>
      <c r="CE38" s="117"/>
      <c r="CF38" s="117"/>
      <c r="CG38" s="117"/>
      <c r="CH38" s="106"/>
      <c r="CI38" s="97"/>
      <c r="CJ38" s="98"/>
      <c r="CK38" s="99">
        <f t="shared" si="22"/>
        <v>0</v>
      </c>
      <c r="CL38" s="100"/>
      <c r="CM38" s="98"/>
      <c r="CN38" s="101">
        <f t="shared" si="24"/>
        <v>0</v>
      </c>
      <c r="CO38" s="101">
        <f t="shared" si="25"/>
        <v>0</v>
      </c>
      <c r="CP38" s="9">
        <f t="shared" si="26"/>
        <v>0</v>
      </c>
    </row>
    <row r="39" spans="1:94" ht="11.25" customHeight="1" hidden="1">
      <c r="A39" s="58">
        <v>33</v>
      </c>
      <c r="B39" s="75"/>
      <c r="C39" s="93"/>
      <c r="D39" s="68"/>
      <c r="E39" s="68"/>
      <c r="F39" s="68"/>
      <c r="G39" s="68"/>
      <c r="H39" s="68"/>
      <c r="I39" s="68"/>
      <c r="J39" s="68"/>
      <c r="K39" s="68"/>
      <c r="L39" s="68"/>
      <c r="M39" s="68"/>
      <c r="N39" s="68"/>
      <c r="O39" s="68"/>
      <c r="P39" s="68"/>
      <c r="Q39" s="68"/>
      <c r="R39" s="68"/>
      <c r="S39" s="68"/>
      <c r="T39" s="68"/>
      <c r="U39" s="68"/>
      <c r="V39" s="68"/>
      <c r="W39" s="68"/>
      <c r="X39" s="68"/>
      <c r="Y39" s="68"/>
      <c r="Z39" s="68"/>
      <c r="AA39" s="68"/>
      <c r="AB39" s="68"/>
      <c r="AC39" s="68"/>
      <c r="AD39" s="68"/>
      <c r="AE39" s="68"/>
      <c r="AF39" s="68"/>
      <c r="AG39" s="68"/>
      <c r="AH39" s="68"/>
      <c r="AI39" s="68"/>
      <c r="AJ39" s="68"/>
      <c r="AK39" s="68"/>
      <c r="AL39" s="68"/>
      <c r="AM39" s="69">
        <f>AJ39</f>
        <v>0</v>
      </c>
      <c r="AN39" s="73"/>
      <c r="AO39" s="68"/>
      <c r="AP39" s="68"/>
      <c r="AQ39" s="68"/>
      <c r="AR39" s="68"/>
      <c r="AS39" s="68"/>
      <c r="AT39" s="68"/>
      <c r="AU39" s="68"/>
      <c r="AV39" s="68"/>
      <c r="AW39" s="68"/>
      <c r="AX39" s="68"/>
      <c r="AY39" s="68"/>
      <c r="AZ39" s="68"/>
      <c r="BA39" s="68"/>
      <c r="BB39" s="68"/>
      <c r="BC39" s="68"/>
      <c r="BD39" s="68"/>
      <c r="BE39" s="68"/>
      <c r="BF39" s="68"/>
      <c r="BG39" s="68"/>
      <c r="BH39" s="68"/>
      <c r="BI39" s="68"/>
      <c r="BJ39" s="68"/>
      <c r="BK39" s="68"/>
      <c r="BL39" s="68"/>
      <c r="BM39" s="68"/>
      <c r="BN39" s="68"/>
      <c r="BO39" s="68"/>
      <c r="BP39" s="68"/>
      <c r="BQ39" s="68"/>
      <c r="BR39" s="68"/>
      <c r="BS39" s="68"/>
      <c r="BT39" s="68"/>
      <c r="BU39" s="68"/>
      <c r="BV39" s="74"/>
      <c r="BW39" s="106"/>
      <c r="BX39" s="76"/>
      <c r="BY39" s="106"/>
      <c r="BZ39" s="76"/>
      <c r="CA39" s="106"/>
      <c r="CB39" s="316"/>
      <c r="CC39" s="314"/>
      <c r="CD39" s="98"/>
      <c r="CE39" s="117"/>
      <c r="CF39" s="117"/>
      <c r="CG39" s="117"/>
      <c r="CH39" s="106"/>
      <c r="CI39" s="97"/>
      <c r="CJ39" s="98"/>
      <c r="CK39" s="99">
        <f t="shared" si="22"/>
        <v>0</v>
      </c>
      <c r="CL39" s="100"/>
      <c r="CM39" s="98"/>
      <c r="CN39" s="101">
        <f t="shared" si="24"/>
        <v>0</v>
      </c>
      <c r="CO39" s="101">
        <f t="shared" si="25"/>
        <v>0</v>
      </c>
      <c r="CP39" s="9">
        <f t="shared" si="26"/>
        <v>0</v>
      </c>
    </row>
    <row r="40" spans="1:94" ht="11.25" customHeight="1" hidden="1">
      <c r="A40" s="58">
        <v>34</v>
      </c>
      <c r="B40" s="75"/>
      <c r="C40" s="93"/>
      <c r="D40" s="68"/>
      <c r="E40" s="68"/>
      <c r="F40" s="68"/>
      <c r="G40" s="68"/>
      <c r="H40" s="68"/>
      <c r="I40" s="68"/>
      <c r="J40" s="68"/>
      <c r="K40" s="68"/>
      <c r="L40" s="68"/>
      <c r="M40" s="68"/>
      <c r="N40" s="68"/>
      <c r="O40" s="68"/>
      <c r="P40" s="68"/>
      <c r="Q40" s="68"/>
      <c r="R40" s="68"/>
      <c r="S40" s="68"/>
      <c r="T40" s="68"/>
      <c r="U40" s="68"/>
      <c r="V40" s="68"/>
      <c r="W40" s="68"/>
      <c r="X40" s="68"/>
      <c r="Y40" s="68"/>
      <c r="Z40" s="68"/>
      <c r="AA40" s="68"/>
      <c r="AB40" s="68"/>
      <c r="AC40" s="68"/>
      <c r="AD40" s="68"/>
      <c r="AE40" s="68"/>
      <c r="AF40" s="68"/>
      <c r="AG40" s="68"/>
      <c r="AH40" s="68"/>
      <c r="AI40" s="68"/>
      <c r="AJ40" s="68"/>
      <c r="AK40" s="68"/>
      <c r="AL40" s="68"/>
      <c r="AM40" s="69">
        <f>AK40</f>
        <v>0</v>
      </c>
      <c r="AN40" s="73"/>
      <c r="AO40" s="68"/>
      <c r="AP40" s="68"/>
      <c r="AQ40" s="68"/>
      <c r="AR40" s="68"/>
      <c r="AS40" s="68"/>
      <c r="AT40" s="68"/>
      <c r="AU40" s="68"/>
      <c r="AV40" s="68"/>
      <c r="AW40" s="68"/>
      <c r="AX40" s="68"/>
      <c r="AY40" s="68"/>
      <c r="AZ40" s="68"/>
      <c r="BA40" s="68"/>
      <c r="BB40" s="68"/>
      <c r="BC40" s="68"/>
      <c r="BD40" s="68"/>
      <c r="BE40" s="68"/>
      <c r="BF40" s="68"/>
      <c r="BG40" s="68"/>
      <c r="BH40" s="68"/>
      <c r="BI40" s="68"/>
      <c r="BJ40" s="68"/>
      <c r="BK40" s="68"/>
      <c r="BL40" s="68"/>
      <c r="BM40" s="68"/>
      <c r="BN40" s="68"/>
      <c r="BO40" s="68"/>
      <c r="BP40" s="68"/>
      <c r="BQ40" s="68"/>
      <c r="BR40" s="68"/>
      <c r="BS40" s="68"/>
      <c r="BT40" s="68"/>
      <c r="BU40" s="68"/>
      <c r="BV40" s="74"/>
      <c r="BW40" s="106"/>
      <c r="BX40" s="76"/>
      <c r="BY40" s="106"/>
      <c r="BZ40" s="76"/>
      <c r="CA40" s="106"/>
      <c r="CB40" s="316"/>
      <c r="CC40" s="314"/>
      <c r="CD40" s="98"/>
      <c r="CE40" s="117"/>
      <c r="CF40" s="117"/>
      <c r="CG40" s="117"/>
      <c r="CH40" s="106"/>
      <c r="CI40" s="97"/>
      <c r="CJ40" s="98"/>
      <c r="CK40" s="99">
        <f t="shared" si="22"/>
        <v>0</v>
      </c>
      <c r="CL40" s="100"/>
      <c r="CM40" s="98"/>
      <c r="CN40" s="101">
        <f t="shared" si="24"/>
        <v>0</v>
      </c>
      <c r="CO40" s="101">
        <f t="shared" si="25"/>
        <v>0</v>
      </c>
      <c r="CP40" s="9">
        <f t="shared" si="26"/>
        <v>0</v>
      </c>
    </row>
    <row r="41" spans="1:94" ht="11.25" customHeight="1" hidden="1">
      <c r="A41" s="58">
        <v>35</v>
      </c>
      <c r="B41" s="75"/>
      <c r="C41" s="93"/>
      <c r="D41" s="68"/>
      <c r="E41" s="68"/>
      <c r="F41" s="68"/>
      <c r="G41" s="68"/>
      <c r="H41" s="68"/>
      <c r="I41" s="68"/>
      <c r="J41" s="68"/>
      <c r="K41" s="68"/>
      <c r="L41" s="68"/>
      <c r="M41" s="68"/>
      <c r="N41" s="68"/>
      <c r="O41" s="68"/>
      <c r="P41" s="68"/>
      <c r="Q41" s="68"/>
      <c r="R41" s="68"/>
      <c r="S41" s="68"/>
      <c r="T41" s="68"/>
      <c r="U41" s="68"/>
      <c r="V41" s="68"/>
      <c r="W41" s="68"/>
      <c r="X41" s="68"/>
      <c r="Y41" s="68"/>
      <c r="Z41" s="68"/>
      <c r="AA41" s="68"/>
      <c r="AB41" s="68"/>
      <c r="AC41" s="68"/>
      <c r="AD41" s="68"/>
      <c r="AE41" s="68"/>
      <c r="AF41" s="68"/>
      <c r="AG41" s="68"/>
      <c r="AH41" s="68"/>
      <c r="AI41" s="68"/>
      <c r="AJ41" s="68"/>
      <c r="AK41" s="68"/>
      <c r="AL41" s="68"/>
      <c r="AM41" s="77">
        <f>AL41</f>
        <v>0</v>
      </c>
      <c r="AN41" s="78"/>
      <c r="AO41" s="79"/>
      <c r="AP41" s="79"/>
      <c r="AQ41" s="79"/>
      <c r="AR41" s="79"/>
      <c r="AS41" s="79"/>
      <c r="AT41" s="79"/>
      <c r="AU41" s="79"/>
      <c r="AV41" s="79"/>
      <c r="AW41" s="79"/>
      <c r="AX41" s="79"/>
      <c r="AY41" s="79"/>
      <c r="AZ41" s="79"/>
      <c r="BA41" s="79"/>
      <c r="BB41" s="79"/>
      <c r="BC41" s="79"/>
      <c r="BD41" s="79"/>
      <c r="BE41" s="79"/>
      <c r="BF41" s="79"/>
      <c r="BG41" s="79"/>
      <c r="BH41" s="79"/>
      <c r="BI41" s="79"/>
      <c r="BJ41" s="79"/>
      <c r="BK41" s="79"/>
      <c r="BL41" s="79"/>
      <c r="BM41" s="79"/>
      <c r="BN41" s="79"/>
      <c r="BO41" s="79"/>
      <c r="BP41" s="79"/>
      <c r="BQ41" s="79"/>
      <c r="BR41" s="79"/>
      <c r="BS41" s="79"/>
      <c r="BT41" s="79"/>
      <c r="BU41" s="79"/>
      <c r="BV41" s="80"/>
      <c r="BW41" s="110"/>
      <c r="BX41" s="76"/>
      <c r="BY41" s="110"/>
      <c r="BZ41" s="76"/>
      <c r="CA41" s="110"/>
      <c r="CB41" s="325"/>
      <c r="CC41" s="326"/>
      <c r="CD41" s="98"/>
      <c r="CE41" s="120"/>
      <c r="CF41" s="117"/>
      <c r="CG41" s="117"/>
      <c r="CH41" s="110"/>
      <c r="CI41" s="97"/>
      <c r="CJ41" s="98"/>
      <c r="CK41" s="99">
        <f t="shared" si="22"/>
        <v>0</v>
      </c>
      <c r="CL41" s="100"/>
      <c r="CM41" s="98"/>
      <c r="CN41" s="101">
        <f t="shared" si="24"/>
        <v>0</v>
      </c>
      <c r="CO41" s="101">
        <f t="shared" si="25"/>
        <v>0</v>
      </c>
      <c r="CP41" s="9">
        <f t="shared" si="26"/>
        <v>0</v>
      </c>
    </row>
    <row r="42" spans="1:94" ht="11.25" customHeight="1">
      <c r="A42" s="62"/>
      <c r="B42" s="81" t="s">
        <v>42</v>
      </c>
      <c r="C42" s="123">
        <f>SUM(C7:C41)</f>
        <v>1000</v>
      </c>
      <c r="D42" s="62"/>
      <c r="E42" s="82"/>
      <c r="F42" s="83"/>
      <c r="G42" s="53"/>
      <c r="H42" s="53"/>
      <c r="I42" s="53"/>
      <c r="J42" s="53"/>
      <c r="K42" s="53"/>
      <c r="L42" s="53"/>
      <c r="M42" s="84"/>
      <c r="N42" s="53"/>
      <c r="O42" s="53"/>
      <c r="P42" s="53"/>
      <c r="Q42" s="53"/>
      <c r="R42" s="53"/>
      <c r="S42" s="53"/>
      <c r="T42" s="53"/>
      <c r="U42" s="53"/>
      <c r="V42" s="53"/>
      <c r="W42" s="53"/>
      <c r="X42" s="53"/>
      <c r="Y42" s="53"/>
      <c r="Z42" s="53"/>
      <c r="AA42" s="53"/>
      <c r="AB42" s="53"/>
      <c r="AC42" s="53"/>
      <c r="AD42" s="53"/>
      <c r="AE42" s="53"/>
      <c r="AF42" s="53"/>
      <c r="AG42" s="53"/>
      <c r="AH42" s="53"/>
      <c r="AI42" s="53"/>
      <c r="AJ42" s="53"/>
      <c r="AK42" s="53"/>
      <c r="AL42" s="53"/>
      <c r="AM42" s="85"/>
      <c r="AN42" s="86"/>
      <c r="AO42" s="86"/>
      <c r="AP42" s="86"/>
      <c r="AQ42" s="86"/>
      <c r="AR42" s="86"/>
      <c r="AS42" s="86"/>
      <c r="AT42" s="87"/>
      <c r="AU42" s="86"/>
      <c r="AV42" s="86"/>
      <c r="AW42" s="86"/>
      <c r="AX42" s="86"/>
      <c r="AY42" s="86"/>
      <c r="AZ42" s="86"/>
      <c r="BA42" s="86"/>
      <c r="BB42" s="86"/>
      <c r="BC42" s="86"/>
      <c r="BD42" s="86"/>
      <c r="BE42" s="86"/>
      <c r="BF42" s="86"/>
      <c r="BG42" s="86"/>
      <c r="BH42" s="86"/>
      <c r="BI42" s="86"/>
      <c r="BJ42" s="86"/>
      <c r="BK42" s="86"/>
      <c r="BL42" s="86"/>
      <c r="BM42" s="86"/>
      <c r="BN42" s="86"/>
      <c r="BO42" s="86"/>
      <c r="BP42" s="86"/>
      <c r="BQ42" s="86"/>
      <c r="BR42" s="86"/>
      <c r="BS42" s="86"/>
      <c r="BT42" s="86"/>
      <c r="BU42" s="86"/>
      <c r="BV42" s="86"/>
      <c r="BW42" s="110">
        <f>SUM(BW7:BW41)</f>
        <v>1214.4550229938961</v>
      </c>
      <c r="BX42" s="53"/>
      <c r="BY42" s="110">
        <f>SUM(BY7:BY41)</f>
        <v>821.5071371712977</v>
      </c>
      <c r="BZ42" s="53"/>
      <c r="CA42" s="133">
        <f>SUM(CA7:CA41)</f>
        <v>407.78497613915346</v>
      </c>
      <c r="CB42" s="88"/>
      <c r="CC42" s="89"/>
      <c r="CD42" s="102"/>
      <c r="CE42" s="121">
        <f>SUM(CE7:CE41)</f>
        <v>309.9458404377946</v>
      </c>
      <c r="CF42" s="123">
        <f>SUM(CF7:CF41)</f>
        <v>206.08636977317946</v>
      </c>
      <c r="CG42" s="10">
        <f>SUM(CG7:CG41)</f>
        <v>89.3332246912993</v>
      </c>
      <c r="CH42" s="110">
        <f>SUM(CH7:CH41)</f>
        <v>1524.4008634316906</v>
      </c>
      <c r="CI42" s="91"/>
      <c r="CJ42" s="62"/>
      <c r="CK42" s="11">
        <f>SUM(CK7:CK41)</f>
        <v>43.388153676440744</v>
      </c>
      <c r="CL42" s="103">
        <f>SUM(CL7:CL41)</f>
        <v>11.65520322889368</v>
      </c>
      <c r="CM42" s="62"/>
      <c r="CN42" s="11">
        <f>SUM(CN7:CN41)</f>
        <v>123.81594995037906</v>
      </c>
      <c r="CO42" s="11">
        <f>SUM(CO7:CO41)</f>
        <v>16.639917162577987</v>
      </c>
      <c r="CP42" s="9">
        <f t="shared" si="26"/>
        <v>140.45586711295704</v>
      </c>
    </row>
    <row r="43" ht="12">
      <c r="N43" s="4"/>
    </row>
    <row r="44" spans="2:15" ht="12">
      <c r="B44" t="s">
        <v>43</v>
      </c>
      <c r="O44" s="4"/>
    </row>
    <row r="45" spans="2:80" ht="36" customHeight="1">
      <c r="B45" s="90" t="s">
        <v>45</v>
      </c>
      <c r="C45" s="304" t="s">
        <v>147</v>
      </c>
      <c r="D45" s="305"/>
      <c r="E45" s="304" t="s">
        <v>88</v>
      </c>
      <c r="F45" s="305"/>
      <c r="G45" s="304" t="s">
        <v>21</v>
      </c>
      <c r="H45" s="305"/>
      <c r="I45" s="249" t="s">
        <v>300</v>
      </c>
      <c r="J45" s="249" t="s">
        <v>301</v>
      </c>
      <c r="K45" s="250" t="s">
        <v>302</v>
      </c>
      <c r="P45" s="4"/>
      <c r="AM45" s="1"/>
      <c r="CB45" s="131" t="s">
        <v>180</v>
      </c>
    </row>
    <row r="46" spans="2:80" ht="12">
      <c r="B46" s="49" t="s">
        <v>47</v>
      </c>
      <c r="C46" s="320">
        <f>BW42</f>
        <v>1214.4550229938961</v>
      </c>
      <c r="D46" s="327"/>
      <c r="E46" s="320">
        <f>CE42</f>
        <v>309.9458404377946</v>
      </c>
      <c r="F46" s="327"/>
      <c r="G46" s="320">
        <f>C46+E46</f>
        <v>1524.4008634316906</v>
      </c>
      <c r="H46" s="318"/>
      <c r="I46" s="251">
        <v>0.1269</v>
      </c>
      <c r="J46" s="250"/>
      <c r="K46" s="250" t="s">
        <v>303</v>
      </c>
      <c r="Q46" s="4"/>
      <c r="AM46" s="46"/>
      <c r="CA46" s="12" t="s">
        <v>124</v>
      </c>
      <c r="CB46" s="129"/>
    </row>
    <row r="47" spans="2:80" ht="12">
      <c r="B47" s="49" t="s">
        <v>48</v>
      </c>
      <c r="C47" s="302">
        <f>BY42</f>
        <v>821.5071371712977</v>
      </c>
      <c r="D47" s="331"/>
      <c r="E47" s="302">
        <f>CF42</f>
        <v>206.08636977317946</v>
      </c>
      <c r="F47" s="331"/>
      <c r="G47" s="302">
        <f>C47+E47</f>
        <v>1027.5935069444772</v>
      </c>
      <c r="H47" s="308"/>
      <c r="I47" s="252">
        <f>G47*I46</f>
        <v>130.40161603125418</v>
      </c>
      <c r="J47" s="2">
        <v>0.012</v>
      </c>
      <c r="K47" s="253">
        <f>+I47*J47</f>
        <v>1.5648193923750502</v>
      </c>
      <c r="R47" s="4"/>
      <c r="S47" s="4"/>
      <c r="T47" s="4"/>
      <c r="U47" s="4"/>
      <c r="V47" s="4"/>
      <c r="W47" s="4"/>
      <c r="X47" s="4"/>
      <c r="Y47" s="4"/>
      <c r="Z47" s="4"/>
      <c r="AA47" s="4"/>
      <c r="AB47" s="4"/>
      <c r="AC47" s="4"/>
      <c r="AD47" s="4"/>
      <c r="AE47" s="4"/>
      <c r="AF47" s="4"/>
      <c r="AG47" s="4"/>
      <c r="AH47" s="4"/>
      <c r="AI47" s="4"/>
      <c r="AJ47" s="4"/>
      <c r="AK47" s="4"/>
      <c r="AL47" s="4"/>
      <c r="AM47" s="46"/>
      <c r="CA47" s="12" t="s">
        <v>125</v>
      </c>
      <c r="CB47" s="129"/>
    </row>
    <row r="48" spans="2:80" ht="12">
      <c r="B48" s="91" t="s">
        <v>49</v>
      </c>
      <c r="C48" s="298">
        <f>CA42</f>
        <v>407.78497613915346</v>
      </c>
      <c r="D48" s="332"/>
      <c r="E48" s="298">
        <f>CG42</f>
        <v>89.3332246912993</v>
      </c>
      <c r="F48" s="332"/>
      <c r="G48" s="298">
        <f>C48+E48</f>
        <v>497.1182008304528</v>
      </c>
      <c r="H48" s="307"/>
      <c r="I48" s="2"/>
      <c r="J48" s="2">
        <v>0.015</v>
      </c>
      <c r="K48" s="253">
        <f>G48*J48</f>
        <v>7.456773012456791</v>
      </c>
      <c r="AM48" s="46"/>
      <c r="CA48" s="12" t="s">
        <v>126</v>
      </c>
      <c r="CB48" s="129"/>
    </row>
    <row r="49" spans="7:80" ht="12">
      <c r="G49" s="4"/>
      <c r="H49" s="4"/>
      <c r="J49" s="189" t="s">
        <v>42</v>
      </c>
      <c r="K49" s="254">
        <f>+K47+K48</f>
        <v>9.021592404831841</v>
      </c>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CA49" s="45" t="s">
        <v>132</v>
      </c>
      <c r="CB49" s="129"/>
    </row>
    <row r="50" spans="2:80" ht="12">
      <c r="B50" t="s">
        <v>50</v>
      </c>
      <c r="G50" t="s">
        <v>51</v>
      </c>
      <c r="CA50" s="45" t="s">
        <v>156</v>
      </c>
      <c r="CB50" s="130">
        <v>0.685</v>
      </c>
    </row>
    <row r="51" spans="2:80" ht="33.75" customHeight="1">
      <c r="B51" s="92" t="s">
        <v>39</v>
      </c>
      <c r="C51" s="304" t="s">
        <v>147</v>
      </c>
      <c r="D51" s="305"/>
      <c r="E51" s="304" t="s">
        <v>88</v>
      </c>
      <c r="F51" s="305"/>
      <c r="G51" s="304" t="s">
        <v>21</v>
      </c>
      <c r="H51" s="323"/>
      <c r="I51" s="190"/>
      <c r="J51" s="190"/>
      <c r="K51" s="190"/>
      <c r="L51" s="190"/>
      <c r="M51" s="190"/>
      <c r="N51" s="190"/>
      <c r="O51" s="190"/>
      <c r="P51" s="190"/>
      <c r="Q51" s="190"/>
      <c r="R51" s="190"/>
      <c r="S51" s="255"/>
      <c r="T51" s="2"/>
      <c r="U51" s="2"/>
      <c r="V51" s="2"/>
      <c r="W51" s="2"/>
      <c r="X51" s="2"/>
      <c r="Y51" s="2"/>
      <c r="Z51" s="2"/>
      <c r="AA51" s="2"/>
      <c r="AB51" s="2"/>
      <c r="AC51" s="2"/>
      <c r="AD51" s="2"/>
      <c r="AE51" s="2"/>
      <c r="AF51" s="2"/>
      <c r="AG51" s="2"/>
      <c r="AH51" s="2"/>
      <c r="AI51" s="2"/>
      <c r="AJ51" s="2"/>
      <c r="AK51" s="2"/>
      <c r="AL51" s="5"/>
      <c r="AM51" s="47"/>
      <c r="CA51" s="45" t="s">
        <v>205</v>
      </c>
      <c r="CB51" s="129">
        <v>0.708</v>
      </c>
    </row>
    <row r="52" spans="2:80" ht="12">
      <c r="B52" s="62" t="s">
        <v>52</v>
      </c>
      <c r="C52" s="310">
        <f>CK42</f>
        <v>43.388153676440744</v>
      </c>
      <c r="D52" s="301"/>
      <c r="E52" s="300">
        <f>CL42</f>
        <v>11.65520322889368</v>
      </c>
      <c r="F52" s="301"/>
      <c r="G52" s="300">
        <f>C52+E52</f>
        <v>55.04335690533442</v>
      </c>
      <c r="H52" s="330"/>
      <c r="I52" s="190"/>
      <c r="J52" s="190"/>
      <c r="K52" s="190"/>
      <c r="L52" s="190"/>
      <c r="M52" s="190"/>
      <c r="N52" s="190"/>
      <c r="O52" s="190"/>
      <c r="P52" s="190"/>
      <c r="Q52" s="190"/>
      <c r="R52" s="190"/>
      <c r="S52" s="255"/>
      <c r="T52" s="2"/>
      <c r="U52" s="2"/>
      <c r="V52" s="2"/>
      <c r="W52" s="2"/>
      <c r="X52" s="2"/>
      <c r="Y52" s="2"/>
      <c r="Z52" s="2"/>
      <c r="AA52" s="2"/>
      <c r="AB52" s="2"/>
      <c r="AC52" s="2"/>
      <c r="AD52" s="2"/>
      <c r="AE52" s="2"/>
      <c r="AF52" s="2"/>
      <c r="AG52" s="2"/>
      <c r="AH52" s="2"/>
      <c r="AI52" s="2"/>
      <c r="AJ52" s="2"/>
      <c r="AK52" s="2"/>
      <c r="AL52" s="5"/>
      <c r="AM52" s="48"/>
      <c r="BB52" t="s">
        <v>307</v>
      </c>
      <c r="CA52" s="45" t="s">
        <v>206</v>
      </c>
      <c r="CB52" s="129">
        <v>0.75</v>
      </c>
    </row>
    <row r="53" spans="2:77" ht="12">
      <c r="B53" s="91" t="s">
        <v>53</v>
      </c>
      <c r="C53" s="310">
        <f>CN42</f>
        <v>123.81594995037906</v>
      </c>
      <c r="D53" s="301"/>
      <c r="E53" s="300">
        <f>CO42</f>
        <v>16.639917162577987</v>
      </c>
      <c r="F53" s="301"/>
      <c r="G53" s="300">
        <f>C53+E53</f>
        <v>140.45586711295704</v>
      </c>
      <c r="H53" s="330"/>
      <c r="I53" s="190"/>
      <c r="J53" s="190"/>
      <c r="K53" s="190"/>
      <c r="L53" s="190"/>
      <c r="M53" s="190"/>
      <c r="N53" s="190"/>
      <c r="O53" s="190"/>
      <c r="P53" s="190"/>
      <c r="Q53" s="190"/>
      <c r="R53" s="190"/>
      <c r="S53" s="255"/>
      <c r="T53" s="2"/>
      <c r="U53" s="2"/>
      <c r="V53" s="2"/>
      <c r="W53" s="2"/>
      <c r="X53" s="2"/>
      <c r="Y53" s="2"/>
      <c r="Z53" s="2"/>
      <c r="AA53" s="2"/>
      <c r="AB53" s="2"/>
      <c r="AC53" s="2"/>
      <c r="AD53" s="2"/>
      <c r="AE53" s="2"/>
      <c r="AF53" s="2"/>
      <c r="AG53" s="2"/>
      <c r="AH53" s="2"/>
      <c r="AI53" s="2"/>
      <c r="AJ53" s="2"/>
      <c r="AK53" s="2"/>
      <c r="AL53" s="5"/>
      <c r="AM53" s="48"/>
      <c r="BW53" s="2" t="s">
        <v>309</v>
      </c>
      <c r="BX53" s="2" t="s">
        <v>310</v>
      </c>
      <c r="BY53" s="2" t="s">
        <v>312</v>
      </c>
    </row>
    <row r="54" spans="3:77" ht="12.75" thickBot="1">
      <c r="C54" s="4"/>
      <c r="D54" s="4"/>
      <c r="E54" s="4"/>
      <c r="F54" s="4"/>
      <c r="BB54" s="66">
        <v>1</v>
      </c>
      <c r="BW54" s="153">
        <f aca="true" t="shared" si="27" ref="BW54:BW68">BY7</f>
        <v>0.8351026351359337</v>
      </c>
      <c r="BX54" s="153">
        <f aca="true" t="shared" si="28" ref="BX54:BX68">CF7</f>
        <v>2.979256136692628</v>
      </c>
      <c r="BY54" s="153">
        <f>SUM(BW54:BX54)</f>
        <v>3.8143587718285614</v>
      </c>
    </row>
    <row r="55" spans="2:77" ht="15" thickBot="1">
      <c r="B55" s="16" t="s">
        <v>152</v>
      </c>
      <c r="C55" s="16"/>
      <c r="D55" s="321">
        <f>G47/242307</f>
        <v>0.0042408742089352644</v>
      </c>
      <c r="E55" s="322"/>
      <c r="F55" s="16" t="s">
        <v>204</v>
      </c>
      <c r="BB55" s="72">
        <v>2</v>
      </c>
      <c r="BW55" s="153">
        <f t="shared" si="27"/>
        <v>0.316794607566903</v>
      </c>
      <c r="BX55" s="153">
        <f t="shared" si="28"/>
        <v>2.024170710527833</v>
      </c>
      <c r="BY55" s="153">
        <f aca="true" t="shared" si="29" ref="BY55:BY68">SUM(BW55:BX55)</f>
        <v>2.3409653180947356</v>
      </c>
    </row>
    <row r="56" spans="3:77" ht="10.5">
      <c r="C56" s="4"/>
      <c r="D56" s="4"/>
      <c r="E56" s="4"/>
      <c r="F56" s="4"/>
      <c r="BB56" s="72">
        <v>3</v>
      </c>
      <c r="BW56" s="153">
        <f t="shared" si="27"/>
        <v>1.9447907102296236</v>
      </c>
      <c r="BX56" s="153">
        <f t="shared" si="28"/>
        <v>1.7499427051769445</v>
      </c>
      <c r="BY56" s="153">
        <f t="shared" si="29"/>
        <v>3.694733415406568</v>
      </c>
    </row>
    <row r="57" spans="54:77" ht="10.5">
      <c r="BB57" s="72">
        <v>4</v>
      </c>
      <c r="BW57" s="153">
        <f t="shared" si="27"/>
        <v>1.095596284722359</v>
      </c>
      <c r="BX57" s="153">
        <f t="shared" si="28"/>
        <v>0.23128601474069094</v>
      </c>
      <c r="BY57" s="153">
        <f t="shared" si="29"/>
        <v>1.32688229946305</v>
      </c>
    </row>
    <row r="58" spans="54:77" ht="10.5">
      <c r="BB58" s="72">
        <v>5</v>
      </c>
      <c r="BW58" s="153">
        <f t="shared" si="27"/>
        <v>0.15769290637326952</v>
      </c>
      <c r="BX58" s="153">
        <f t="shared" si="28"/>
        <v>2.055940779260736</v>
      </c>
      <c r="BY58" s="153">
        <f t="shared" si="29"/>
        <v>2.2136336856340058</v>
      </c>
    </row>
    <row r="59" spans="54:77" ht="10.5">
      <c r="BB59" s="72">
        <v>6</v>
      </c>
      <c r="BW59" s="153">
        <f t="shared" si="27"/>
        <v>2.8950231121164234</v>
      </c>
      <c r="BX59" s="153">
        <f t="shared" si="28"/>
        <v>13.78983572994764</v>
      </c>
      <c r="BY59" s="153">
        <f t="shared" si="29"/>
        <v>16.684858842064063</v>
      </c>
    </row>
    <row r="60" spans="54:77" ht="10.5">
      <c r="BB60" s="72">
        <v>7</v>
      </c>
      <c r="BW60" s="153">
        <f t="shared" si="27"/>
        <v>9.332437057411838</v>
      </c>
      <c r="BX60" s="153">
        <f t="shared" si="28"/>
        <v>34.71528309192869</v>
      </c>
      <c r="BY60" s="153">
        <f t="shared" si="29"/>
        <v>44.04772014934053</v>
      </c>
    </row>
    <row r="61" spans="54:77" ht="10.5">
      <c r="BB61" s="72">
        <v>8</v>
      </c>
      <c r="BW61" s="153">
        <f t="shared" si="27"/>
        <v>6.300120387921011</v>
      </c>
      <c r="BX61" s="153">
        <f t="shared" si="28"/>
        <v>11.698360068329544</v>
      </c>
      <c r="BY61" s="153">
        <f t="shared" si="29"/>
        <v>17.998480456250554</v>
      </c>
    </row>
    <row r="62" spans="54:77" ht="10.5">
      <c r="BB62" s="72">
        <v>9</v>
      </c>
      <c r="BW62" s="153">
        <f t="shared" si="27"/>
        <v>31.76939073072118</v>
      </c>
      <c r="BX62" s="153">
        <f t="shared" si="28"/>
        <v>54.954104945192206</v>
      </c>
      <c r="BY62" s="153">
        <f t="shared" si="29"/>
        <v>86.72349567591338</v>
      </c>
    </row>
    <row r="63" spans="54:77" ht="10.5">
      <c r="BB63" s="72">
        <v>10</v>
      </c>
      <c r="BW63" s="153">
        <f t="shared" si="27"/>
        <v>13.918312362322323</v>
      </c>
      <c r="BX63" s="153">
        <f t="shared" si="28"/>
        <v>11.14325426724337</v>
      </c>
      <c r="BY63" s="153">
        <f t="shared" si="29"/>
        <v>25.061566629565693</v>
      </c>
    </row>
    <row r="64" spans="54:77" ht="10.5">
      <c r="BB64" s="72">
        <v>11</v>
      </c>
      <c r="BW64" s="153">
        <f t="shared" si="27"/>
        <v>695.3000000000001</v>
      </c>
      <c r="BX64" s="153">
        <f t="shared" si="28"/>
        <v>6.728873521484998</v>
      </c>
      <c r="BY64" s="153">
        <f t="shared" si="29"/>
        <v>702.028873521485</v>
      </c>
    </row>
    <row r="65" spans="54:77" ht="10.5">
      <c r="BB65" s="72">
        <v>12</v>
      </c>
      <c r="BW65" s="153">
        <f t="shared" si="27"/>
        <v>5.384957026832122</v>
      </c>
      <c r="BX65" s="153">
        <f t="shared" si="28"/>
        <v>62.365997372146396</v>
      </c>
      <c r="BY65" s="153">
        <f t="shared" si="29"/>
        <v>67.75095439897852</v>
      </c>
    </row>
    <row r="66" spans="54:77" ht="10.5">
      <c r="BB66" s="72">
        <v>13</v>
      </c>
      <c r="BW66" s="153">
        <f t="shared" si="27"/>
        <v>26.47586566993612</v>
      </c>
      <c r="BX66" s="153">
        <f t="shared" si="28"/>
        <v>0.6250924073472774</v>
      </c>
      <c r="BY66" s="153">
        <f t="shared" si="29"/>
        <v>27.100958077283398</v>
      </c>
    </row>
    <row r="67" spans="54:77" ht="10.5">
      <c r="BB67" s="58">
        <v>14</v>
      </c>
      <c r="BW67" s="153">
        <f t="shared" si="27"/>
        <v>24.146023651990237</v>
      </c>
      <c r="BX67" s="153">
        <f t="shared" si="28"/>
        <v>1.0249720231604997</v>
      </c>
      <c r="BY67" s="153">
        <f t="shared" si="29"/>
        <v>25.17099567515074</v>
      </c>
    </row>
    <row r="68" spans="54:77" ht="10.5">
      <c r="BB68" s="58">
        <v>15</v>
      </c>
      <c r="BW68" s="153">
        <f t="shared" si="27"/>
        <v>1.6350300280182688</v>
      </c>
      <c r="BX68" s="153">
        <f t="shared" si="28"/>
        <v>0</v>
      </c>
      <c r="BY68" s="153">
        <f t="shared" si="29"/>
        <v>1.6350300280182688</v>
      </c>
    </row>
    <row r="69" spans="75:77" ht="10.5">
      <c r="BW69" s="8">
        <f>BY42</f>
        <v>821.5071371712977</v>
      </c>
      <c r="BX69" s="8">
        <f>CF42</f>
        <v>206.08636977317946</v>
      </c>
      <c r="BY69" s="8">
        <f>SUM(BY54:BY68)</f>
        <v>1027.593506944477</v>
      </c>
    </row>
    <row r="70" spans="75:76" ht="10.5">
      <c r="BW70" s="8"/>
      <c r="BX70" s="8"/>
    </row>
    <row r="71" spans="75:76" ht="10.5">
      <c r="BW71" s="8"/>
      <c r="BX71" s="8"/>
    </row>
    <row r="72" spans="75:76" ht="10.5">
      <c r="BW72" s="8"/>
      <c r="BX72" s="8"/>
    </row>
    <row r="73" spans="75:76" ht="10.5">
      <c r="BW73" s="8"/>
      <c r="BX73" s="8"/>
    </row>
    <row r="74" spans="75:76" ht="10.5">
      <c r="BW74" s="8"/>
      <c r="BX74" s="8"/>
    </row>
    <row r="75" spans="75:76" ht="10.5">
      <c r="BW75" s="8"/>
      <c r="BX75" s="8"/>
    </row>
    <row r="76" spans="75:76" ht="10.5">
      <c r="BW76" s="8"/>
      <c r="BX76" s="8"/>
    </row>
    <row r="77" spans="75:76" ht="10.5">
      <c r="BW77" s="8"/>
      <c r="BX77" s="8"/>
    </row>
    <row r="78" spans="75:76" ht="10.5">
      <c r="BW78" s="8"/>
      <c r="BX78" s="8"/>
    </row>
    <row r="79" spans="75:76" ht="10.5">
      <c r="BW79" s="8"/>
      <c r="BX79" s="8"/>
    </row>
    <row r="80" spans="75:76" ht="10.5">
      <c r="BW80" s="8"/>
      <c r="BX80" s="8"/>
    </row>
    <row r="81" spans="75:76" ht="10.5">
      <c r="BW81" s="8"/>
      <c r="BX81" s="8"/>
    </row>
    <row r="82" spans="75:76" ht="10.5">
      <c r="BW82" s="8"/>
      <c r="BX82" s="8"/>
    </row>
    <row r="83" spans="75:76" ht="10.5">
      <c r="BW83" s="8"/>
      <c r="BX83" s="8"/>
    </row>
    <row r="84" spans="75:76" ht="10.5">
      <c r="BW84" s="8"/>
      <c r="BX84" s="8"/>
    </row>
    <row r="85" spans="75:76" ht="10.5">
      <c r="BW85" s="8"/>
      <c r="BX85" s="8"/>
    </row>
    <row r="86" spans="75:76" ht="10.5">
      <c r="BW86" s="8"/>
      <c r="BX86" s="8"/>
    </row>
    <row r="87" spans="75:76" ht="10.5">
      <c r="BW87" s="8"/>
      <c r="BX87" s="8"/>
    </row>
    <row r="88" spans="75:76" ht="10.5">
      <c r="BW88" s="8"/>
      <c r="BX88" s="8"/>
    </row>
  </sheetData>
  <sheetProtection/>
  <mergeCells count="25">
    <mergeCell ref="D55:E55"/>
    <mergeCell ref="E51:F51"/>
    <mergeCell ref="G51:H51"/>
    <mergeCell ref="C47:D47"/>
    <mergeCell ref="C48:D48"/>
    <mergeCell ref="G47:H47"/>
    <mergeCell ref="G48:H48"/>
    <mergeCell ref="AN5:AP5"/>
    <mergeCell ref="C53:D53"/>
    <mergeCell ref="E53:F53"/>
    <mergeCell ref="G53:H53"/>
    <mergeCell ref="C52:D52"/>
    <mergeCell ref="E52:F52"/>
    <mergeCell ref="G52:H52"/>
    <mergeCell ref="C51:D51"/>
    <mergeCell ref="E47:F47"/>
    <mergeCell ref="E48:F48"/>
    <mergeCell ref="CB7:CB41"/>
    <mergeCell ref="CC7:CC41"/>
    <mergeCell ref="C45:D45"/>
    <mergeCell ref="C46:D46"/>
    <mergeCell ref="G45:H45"/>
    <mergeCell ref="G46:H46"/>
    <mergeCell ref="E45:F45"/>
    <mergeCell ref="E46:F46"/>
  </mergeCells>
  <hyperlinks>
    <hyperlink ref="CA1" location="目次!A1" display="目次へ戻る"/>
  </hyperlinks>
  <printOptions/>
  <pageMargins left="0.3937007874015748" right="0.3937007874015748" top="0.984251968503937" bottom="0.984251968503937" header="0.5118110236220472" footer="0.5118110236220472"/>
  <pageSetup horizontalDpi="600" verticalDpi="600" orientation="landscape" paperSize="9" scale="60" r:id="rId3"/>
  <legacyDrawing r:id="rId2"/>
</worksheet>
</file>

<file path=xl/worksheets/sheet8.xml><?xml version="1.0" encoding="utf-8"?>
<worksheet xmlns="http://schemas.openxmlformats.org/spreadsheetml/2006/main" xmlns:r="http://schemas.openxmlformats.org/officeDocument/2006/relationships">
  <dimension ref="A1:Z93"/>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J17" sqref="J17"/>
    </sheetView>
  </sheetViews>
  <sheetFormatPr defaultColWidth="9.00390625" defaultRowHeight="12"/>
  <cols>
    <col min="1" max="1" width="2.875" style="0" customWidth="1"/>
    <col min="2" max="2" width="21.00390625" style="0" customWidth="1"/>
    <col min="3" max="3" width="13.125" style="0" customWidth="1"/>
    <col min="4" max="4" width="12.00390625" style="0" customWidth="1"/>
    <col min="5" max="5" width="11.875" style="0" customWidth="1"/>
    <col min="6" max="6" width="14.875" style="0" customWidth="1"/>
    <col min="7" max="7" width="12.875" style="0" customWidth="1"/>
    <col min="8" max="8" width="10.00390625" style="0" bestFit="1" customWidth="1"/>
    <col min="9" max="9" width="10.00390625" style="0" customWidth="1"/>
    <col min="10" max="10" width="13.375" style="0" customWidth="1"/>
    <col min="11" max="11" width="13.875" style="0" customWidth="1"/>
    <col min="12" max="12" width="11.375" style="0" customWidth="1"/>
    <col min="13" max="13" width="12.125" style="0" customWidth="1"/>
    <col min="14" max="14" width="15.50390625" style="0" customWidth="1"/>
    <col min="15" max="15" width="11.125" style="0" customWidth="1"/>
    <col min="16" max="16" width="13.125" style="0" customWidth="1"/>
    <col min="17" max="17" width="13.00390625" style="0" customWidth="1"/>
    <col min="18" max="18" width="11.375" style="0" customWidth="1"/>
    <col min="19" max="19" width="1.625" style="0" customWidth="1"/>
    <col min="21" max="22" width="11.00390625" style="0" bestFit="1" customWidth="1"/>
    <col min="24" max="25" width="11.00390625" style="0" bestFit="1" customWidth="1"/>
    <col min="26" max="26" width="12.125" style="0" bestFit="1" customWidth="1"/>
  </cols>
  <sheetData>
    <row r="1" spans="2:10" ht="15.75" customHeight="1">
      <c r="B1" s="3" t="s">
        <v>164</v>
      </c>
      <c r="J1" s="128" t="s">
        <v>151</v>
      </c>
    </row>
    <row r="3" ht="15.75">
      <c r="B3" s="3" t="s">
        <v>161</v>
      </c>
    </row>
    <row r="4" spans="2:14" ht="12">
      <c r="B4" s="6"/>
      <c r="F4" t="s">
        <v>68</v>
      </c>
      <c r="N4" t="s">
        <v>68</v>
      </c>
    </row>
    <row r="5" spans="1:26" ht="27.75" customHeight="1">
      <c r="A5" s="17"/>
      <c r="B5" s="18"/>
      <c r="C5" s="43" t="s">
        <v>148</v>
      </c>
      <c r="D5" s="19" t="s">
        <v>157</v>
      </c>
      <c r="E5" s="20" t="s">
        <v>149</v>
      </c>
      <c r="F5" s="19" t="s">
        <v>96</v>
      </c>
      <c r="G5" s="21" t="s">
        <v>91</v>
      </c>
      <c r="H5" s="20" t="s">
        <v>92</v>
      </c>
      <c r="I5" s="20" t="s">
        <v>94</v>
      </c>
      <c r="J5" s="21" t="s">
        <v>93</v>
      </c>
      <c r="K5" s="20" t="s">
        <v>95</v>
      </c>
      <c r="L5" s="19" t="s">
        <v>157</v>
      </c>
      <c r="M5" s="20" t="s">
        <v>150</v>
      </c>
      <c r="N5" s="19" t="s">
        <v>96</v>
      </c>
      <c r="O5" s="20" t="s">
        <v>97</v>
      </c>
      <c r="P5" s="21" t="s">
        <v>98</v>
      </c>
      <c r="Q5" s="20" t="s">
        <v>99</v>
      </c>
      <c r="R5" s="20" t="s">
        <v>100</v>
      </c>
      <c r="S5" s="92"/>
      <c r="T5" s="92" t="s">
        <v>118</v>
      </c>
      <c r="U5" s="51" t="s">
        <v>119</v>
      </c>
      <c r="V5" s="57" t="s">
        <v>120</v>
      </c>
      <c r="W5" s="51" t="s">
        <v>121</v>
      </c>
      <c r="X5" s="51" t="s">
        <v>122</v>
      </c>
      <c r="Y5" s="92" t="s">
        <v>123</v>
      </c>
      <c r="Z5" s="155" t="s">
        <v>172</v>
      </c>
    </row>
    <row r="6" spans="1:26" ht="20.25" customHeight="1">
      <c r="A6" s="22"/>
      <c r="B6" s="23"/>
      <c r="C6" s="24" t="s">
        <v>259</v>
      </c>
      <c r="D6" s="25" t="s">
        <v>101</v>
      </c>
      <c r="E6" s="26" t="s">
        <v>102</v>
      </c>
      <c r="F6" s="25" t="s">
        <v>57</v>
      </c>
      <c r="G6" s="27" t="s">
        <v>103</v>
      </c>
      <c r="H6" s="26" t="s">
        <v>104</v>
      </c>
      <c r="I6" s="26" t="s">
        <v>105</v>
      </c>
      <c r="J6" s="27" t="s">
        <v>106</v>
      </c>
      <c r="K6" s="26" t="s">
        <v>107</v>
      </c>
      <c r="L6" s="25" t="s">
        <v>101</v>
      </c>
      <c r="M6" s="26" t="s">
        <v>108</v>
      </c>
      <c r="N6" s="25" t="s">
        <v>57</v>
      </c>
      <c r="O6" s="26" t="s">
        <v>109</v>
      </c>
      <c r="P6" s="27" t="s">
        <v>110</v>
      </c>
      <c r="Q6" s="26" t="s">
        <v>111</v>
      </c>
      <c r="R6" s="26" t="s">
        <v>112</v>
      </c>
      <c r="S6" s="94"/>
      <c r="T6" s="95" t="s">
        <v>143</v>
      </c>
      <c r="U6" s="96" t="s">
        <v>144</v>
      </c>
      <c r="V6" s="96" t="s">
        <v>153</v>
      </c>
      <c r="W6" s="96" t="s">
        <v>133</v>
      </c>
      <c r="X6" s="96" t="s">
        <v>134</v>
      </c>
      <c r="Y6" s="95" t="s">
        <v>154</v>
      </c>
      <c r="Z6" s="154"/>
    </row>
    <row r="7" spans="1:26" ht="11.25" customHeight="1">
      <c r="A7" s="28">
        <v>1</v>
      </c>
      <c r="B7" s="167" t="s">
        <v>186</v>
      </c>
      <c r="C7" s="348">
        <f>+データinput!M36/1000</f>
        <v>2.44</v>
      </c>
      <c r="D7" s="315">
        <v>0.742</v>
      </c>
      <c r="E7" s="345">
        <f>C7*D7</f>
        <v>1.8104799999999999</v>
      </c>
      <c r="F7" s="179">
        <v>0.03351059931471856</v>
      </c>
      <c r="G7" s="134">
        <f aca="true" t="shared" si="0" ref="G7:G21">$E$7*F7</f>
        <v>0.06067026984731165</v>
      </c>
      <c r="H7" s="174">
        <v>0.6638</v>
      </c>
      <c r="I7" s="174">
        <v>0.12</v>
      </c>
      <c r="J7" s="134">
        <f aca="true" t="shared" si="1" ref="J7:J21">G7*H7</f>
        <v>0.04027292512464547</v>
      </c>
      <c r="K7" s="137">
        <f aca="true" t="shared" si="2" ref="K7:K21">G7*I7</f>
        <v>0.007280432381677398</v>
      </c>
      <c r="L7" s="335">
        <v>0.742</v>
      </c>
      <c r="M7" s="337">
        <f>K42*L7</f>
        <v>0.41330170101719954</v>
      </c>
      <c r="N7" s="179">
        <v>0.03351059931471856</v>
      </c>
      <c r="O7" s="137">
        <f aca="true" t="shared" si="3" ref="O7:O21">$M$7*N7</f>
        <v>0.013849987698878982</v>
      </c>
      <c r="P7" s="139">
        <f aca="true" t="shared" si="4" ref="P7:P21">O7*H7</f>
        <v>0.009193621834515867</v>
      </c>
      <c r="Q7" s="137">
        <f aca="true" t="shared" si="5" ref="Q7:Q21">O7*I7</f>
        <v>0.0016619985238654777</v>
      </c>
      <c r="R7" s="139">
        <f aca="true" t="shared" si="6" ref="R7:R21">G7+O7</f>
        <v>0.07452025754619063</v>
      </c>
      <c r="S7" s="97"/>
      <c r="T7" s="181">
        <v>0.017998091768583573</v>
      </c>
      <c r="U7" s="99">
        <f>G7*T7</f>
        <v>0.0010919490843366438</v>
      </c>
      <c r="V7" s="100">
        <f>O7*T7</f>
        <v>0.00024927334959817755</v>
      </c>
      <c r="W7" s="181">
        <v>0.017998091768583573</v>
      </c>
      <c r="X7" s="101">
        <f>G7*W7</f>
        <v>0.0010919490843366438</v>
      </c>
      <c r="Y7" s="101">
        <f>O7*W7</f>
        <v>0.00024927334959817755</v>
      </c>
      <c r="Z7" s="9">
        <f>+X7+Y7</f>
        <v>0.0013412224339348214</v>
      </c>
    </row>
    <row r="8" spans="1:26" ht="11.25" customHeight="1">
      <c r="A8" s="29">
        <v>2</v>
      </c>
      <c r="B8" s="167" t="s">
        <v>187</v>
      </c>
      <c r="C8" s="348"/>
      <c r="D8" s="316"/>
      <c r="E8" s="346"/>
      <c r="F8" s="179">
        <v>0.002979744933617619</v>
      </c>
      <c r="G8" s="135">
        <f t="shared" si="0"/>
        <v>0.005394768607416026</v>
      </c>
      <c r="H8" s="175">
        <v>0.451</v>
      </c>
      <c r="I8" s="175">
        <v>0.1816</v>
      </c>
      <c r="J8" s="135">
        <f t="shared" si="1"/>
        <v>0.0024330406419446277</v>
      </c>
      <c r="K8" s="138">
        <f t="shared" si="2"/>
        <v>0.0009796899791067503</v>
      </c>
      <c r="L8" s="336"/>
      <c r="M8" s="338"/>
      <c r="N8" s="179">
        <v>0.002979744933617619</v>
      </c>
      <c r="O8" s="138">
        <f t="shared" si="3"/>
        <v>0.0012315336496615441</v>
      </c>
      <c r="P8" s="140">
        <f t="shared" si="4"/>
        <v>0.0005554216759973565</v>
      </c>
      <c r="Q8" s="138">
        <f t="shared" si="5"/>
        <v>0.00022364651077853642</v>
      </c>
      <c r="R8" s="140">
        <f t="shared" si="6"/>
        <v>0.00662630225707757</v>
      </c>
      <c r="S8" s="97"/>
      <c r="T8" s="181">
        <v>0.42556549184639664</v>
      </c>
      <c r="U8" s="99">
        <f aca="true" t="shared" si="7" ref="U8:U21">G8*T8</f>
        <v>0.0022958273558125013</v>
      </c>
      <c r="V8" s="100">
        <f aca="true" t="shared" si="8" ref="V8:V21">O8*T8</f>
        <v>0.0005240982233436029</v>
      </c>
      <c r="W8" s="181">
        <v>0.42556549184639664</v>
      </c>
      <c r="X8" s="101">
        <f aca="true" t="shared" si="9" ref="X8:X21">G8*W8</f>
        <v>0.0022958273558125013</v>
      </c>
      <c r="Y8" s="101">
        <f aca="true" t="shared" si="10" ref="Y8:Y21">O8*W8</f>
        <v>0.0005240982233436029</v>
      </c>
      <c r="Z8" s="9">
        <f aca="true" t="shared" si="11" ref="Z8:Z42">+X8+Y8</f>
        <v>0.002819925579156104</v>
      </c>
    </row>
    <row r="9" spans="1:26" ht="11.25" customHeight="1">
      <c r="A9" s="29">
        <v>3</v>
      </c>
      <c r="B9" s="167" t="s">
        <v>192</v>
      </c>
      <c r="C9" s="348"/>
      <c r="D9" s="316"/>
      <c r="E9" s="346"/>
      <c r="F9" s="179">
        <v>0.15041813856172642</v>
      </c>
      <c r="G9" s="135">
        <f t="shared" si="0"/>
        <v>0.27232903150323445</v>
      </c>
      <c r="H9" s="175">
        <v>0.3899</v>
      </c>
      <c r="I9" s="175">
        <v>0.187</v>
      </c>
      <c r="J9" s="135">
        <f t="shared" si="1"/>
        <v>0.10618108938311112</v>
      </c>
      <c r="K9" s="138">
        <f t="shared" si="2"/>
        <v>0.05092552889110484</v>
      </c>
      <c r="L9" s="336"/>
      <c r="M9" s="338"/>
      <c r="N9" s="179">
        <v>0.15041813856172642</v>
      </c>
      <c r="O9" s="138">
        <f t="shared" si="3"/>
        <v>0.062168072531402344</v>
      </c>
      <c r="P9" s="140">
        <f t="shared" si="4"/>
        <v>0.024239331479993777</v>
      </c>
      <c r="Q9" s="138">
        <f t="shared" si="5"/>
        <v>0.011625429563372237</v>
      </c>
      <c r="R9" s="140">
        <f t="shared" si="6"/>
        <v>0.3344971040346368</v>
      </c>
      <c r="S9" s="97"/>
      <c r="T9" s="31">
        <v>0.05868012246286427</v>
      </c>
      <c r="U9" s="99">
        <f t="shared" si="7"/>
        <v>0.01598030091880302</v>
      </c>
      <c r="V9" s="100">
        <f t="shared" si="8"/>
        <v>0.003648030109422918</v>
      </c>
      <c r="W9" s="31">
        <v>0.05868012246286427</v>
      </c>
      <c r="X9" s="101">
        <f t="shared" si="9"/>
        <v>0.01598030091880302</v>
      </c>
      <c r="Y9" s="101">
        <f t="shared" si="10"/>
        <v>0.003648030109422918</v>
      </c>
      <c r="Z9" s="9">
        <f t="shared" si="11"/>
        <v>0.019628331028225938</v>
      </c>
    </row>
    <row r="10" spans="1:26" ht="11.25" customHeight="1">
      <c r="A10" s="29">
        <v>4</v>
      </c>
      <c r="B10" s="167" t="s">
        <v>193</v>
      </c>
      <c r="C10" s="348"/>
      <c r="D10" s="316"/>
      <c r="E10" s="346"/>
      <c r="F10" s="179">
        <v>0.04049634403716596</v>
      </c>
      <c r="G10" s="135">
        <f t="shared" si="0"/>
        <v>0.07331782095240823</v>
      </c>
      <c r="H10" s="175">
        <v>0.3976</v>
      </c>
      <c r="I10" s="175">
        <v>0.2232</v>
      </c>
      <c r="J10" s="135">
        <f t="shared" si="1"/>
        <v>0.029151165610677512</v>
      </c>
      <c r="K10" s="138">
        <f t="shared" si="2"/>
        <v>0.01636453763657752</v>
      </c>
      <c r="L10" s="336"/>
      <c r="M10" s="338"/>
      <c r="N10" s="179">
        <v>0.04049634403716596</v>
      </c>
      <c r="O10" s="138">
        <f t="shared" si="3"/>
        <v>0.016737207875538417</v>
      </c>
      <c r="P10" s="140">
        <f t="shared" si="4"/>
        <v>0.006654713851314074</v>
      </c>
      <c r="Q10" s="138">
        <f t="shared" si="5"/>
        <v>0.0037357447978201746</v>
      </c>
      <c r="R10" s="140">
        <f t="shared" si="6"/>
        <v>0.09005502882794664</v>
      </c>
      <c r="S10" s="97"/>
      <c r="T10" s="31">
        <v>0.07721732365145229</v>
      </c>
      <c r="U10" s="99">
        <f t="shared" si="7"/>
        <v>0.005661405909901336</v>
      </c>
      <c r="V10" s="100">
        <f t="shared" si="8"/>
        <v>0.001292402397547086</v>
      </c>
      <c r="W10" s="31">
        <v>0.07721732365145229</v>
      </c>
      <c r="X10" s="101">
        <f t="shared" si="9"/>
        <v>0.005661405909901336</v>
      </c>
      <c r="Y10" s="101">
        <f t="shared" si="10"/>
        <v>0.001292402397547086</v>
      </c>
      <c r="Z10" s="9">
        <f t="shared" si="11"/>
        <v>0.006953808307448422</v>
      </c>
    </row>
    <row r="11" spans="1:26" ht="11.25" customHeight="1">
      <c r="A11" s="29">
        <v>5</v>
      </c>
      <c r="B11" s="167" t="s">
        <v>202</v>
      </c>
      <c r="C11" s="348"/>
      <c r="D11" s="316"/>
      <c r="E11" s="346"/>
      <c r="F11" s="179">
        <v>0.04703818996124005</v>
      </c>
      <c r="G11" s="135">
        <f t="shared" si="0"/>
        <v>0.08516170216102588</v>
      </c>
      <c r="H11" s="175">
        <v>0.4895</v>
      </c>
      <c r="I11" s="175">
        <v>0.2336</v>
      </c>
      <c r="J11" s="135">
        <f t="shared" si="1"/>
        <v>0.041686653207822166</v>
      </c>
      <c r="K11" s="138">
        <f t="shared" si="2"/>
        <v>0.019893773624815647</v>
      </c>
      <c r="L11" s="336"/>
      <c r="M11" s="338"/>
      <c r="N11" s="179">
        <v>0.04703818996124005</v>
      </c>
      <c r="O11" s="138">
        <f t="shared" si="3"/>
        <v>0.019440963923750672</v>
      </c>
      <c r="P11" s="140">
        <f t="shared" si="4"/>
        <v>0.009516351840675953</v>
      </c>
      <c r="Q11" s="138">
        <f t="shared" si="5"/>
        <v>0.004541409172588157</v>
      </c>
      <c r="R11" s="140">
        <f t="shared" si="6"/>
        <v>0.10460266608477656</v>
      </c>
      <c r="S11" s="97"/>
      <c r="T11" s="31">
        <v>0.03573076923076923</v>
      </c>
      <c r="U11" s="99">
        <f t="shared" si="7"/>
        <v>0.003042893127215117</v>
      </c>
      <c r="V11" s="100">
        <f t="shared" si="8"/>
        <v>0.0006946405955832452</v>
      </c>
      <c r="W11" s="31">
        <v>0.03573076923076923</v>
      </c>
      <c r="X11" s="101">
        <f t="shared" si="9"/>
        <v>0.003042893127215117</v>
      </c>
      <c r="Y11" s="101">
        <f t="shared" si="10"/>
        <v>0.0006946405955832452</v>
      </c>
      <c r="Z11" s="9">
        <f t="shared" si="11"/>
        <v>0.0037375337227983623</v>
      </c>
    </row>
    <row r="12" spans="1:26" ht="11.25" customHeight="1">
      <c r="A12" s="29">
        <v>6</v>
      </c>
      <c r="B12" s="167" t="s">
        <v>188</v>
      </c>
      <c r="C12" s="348"/>
      <c r="D12" s="316"/>
      <c r="E12" s="346"/>
      <c r="F12" s="179">
        <v>0.011316387456488716</v>
      </c>
      <c r="G12" s="135">
        <f t="shared" si="0"/>
        <v>0.020488093162223688</v>
      </c>
      <c r="H12" s="175">
        <v>0.4698</v>
      </c>
      <c r="I12" s="175">
        <v>0.3591</v>
      </c>
      <c r="J12" s="135">
        <f t="shared" si="1"/>
        <v>0.00962530616761269</v>
      </c>
      <c r="K12" s="138">
        <f t="shared" si="2"/>
        <v>0.007357274254554526</v>
      </c>
      <c r="L12" s="336"/>
      <c r="M12" s="338"/>
      <c r="N12" s="179">
        <v>0.011316387456488716</v>
      </c>
      <c r="O12" s="138">
        <f t="shared" si="3"/>
        <v>0.004677082185136486</v>
      </c>
      <c r="P12" s="140">
        <f t="shared" si="4"/>
        <v>0.002197293210577121</v>
      </c>
      <c r="Q12" s="138">
        <f t="shared" si="5"/>
        <v>0.001679540212682512</v>
      </c>
      <c r="R12" s="140">
        <f t="shared" si="6"/>
        <v>0.025165175347360173</v>
      </c>
      <c r="S12" s="97"/>
      <c r="T12" s="141">
        <v>0.06042995511457595</v>
      </c>
      <c r="U12" s="99">
        <f t="shared" si="7"/>
        <v>0.001238094550176428</v>
      </c>
      <c r="V12" s="100">
        <f t="shared" si="8"/>
        <v>0.00028263586651498064</v>
      </c>
      <c r="W12" s="141">
        <v>0.06042995511457595</v>
      </c>
      <c r="X12" s="101">
        <f t="shared" si="9"/>
        <v>0.001238094550176428</v>
      </c>
      <c r="Y12" s="101">
        <f t="shared" si="10"/>
        <v>0.00028263586651498064</v>
      </c>
      <c r="Z12" s="9">
        <f t="shared" si="11"/>
        <v>0.0015207304166914087</v>
      </c>
    </row>
    <row r="13" spans="1:26" ht="11.25" customHeight="1">
      <c r="A13" s="29">
        <v>7</v>
      </c>
      <c r="B13" s="167" t="s">
        <v>195</v>
      </c>
      <c r="C13" s="348"/>
      <c r="D13" s="316"/>
      <c r="E13" s="346"/>
      <c r="F13" s="179">
        <v>0.054163467387824335</v>
      </c>
      <c r="G13" s="135">
        <f t="shared" si="0"/>
        <v>0.09806187443630819</v>
      </c>
      <c r="H13" s="175">
        <v>0.6097</v>
      </c>
      <c r="I13" s="175">
        <v>0.1623</v>
      </c>
      <c r="J13" s="135">
        <f t="shared" si="1"/>
        <v>0.0597883248438171</v>
      </c>
      <c r="K13" s="138">
        <f t="shared" si="2"/>
        <v>0.01591544222101282</v>
      </c>
      <c r="L13" s="336"/>
      <c r="M13" s="338"/>
      <c r="N13" s="179">
        <v>0.054163467387824335</v>
      </c>
      <c r="O13" s="138">
        <f t="shared" si="3"/>
        <v>0.02238585320437741</v>
      </c>
      <c r="P13" s="140">
        <f t="shared" si="4"/>
        <v>0.013648654698708908</v>
      </c>
      <c r="Q13" s="138">
        <f t="shared" si="5"/>
        <v>0.0036332239750704537</v>
      </c>
      <c r="R13" s="140">
        <f t="shared" si="6"/>
        <v>0.1204477276406856</v>
      </c>
      <c r="S13" s="97"/>
      <c r="T13" s="141">
        <v>0.023796477495107632</v>
      </c>
      <c r="U13" s="99">
        <f t="shared" si="7"/>
        <v>0.0023335271881516784</v>
      </c>
      <c r="V13" s="100">
        <f t="shared" si="8"/>
        <v>0.0005327044519867502</v>
      </c>
      <c r="W13" s="141">
        <v>0.023796477495107632</v>
      </c>
      <c r="X13" s="101">
        <f t="shared" si="9"/>
        <v>0.0023335271881516784</v>
      </c>
      <c r="Y13" s="101">
        <f t="shared" si="10"/>
        <v>0.0005327044519867502</v>
      </c>
      <c r="Z13" s="9">
        <f t="shared" si="11"/>
        <v>0.0028662316401384287</v>
      </c>
    </row>
    <row r="14" spans="1:26" ht="11.25" customHeight="1">
      <c r="A14" s="29">
        <v>8</v>
      </c>
      <c r="B14" s="167" t="s">
        <v>189</v>
      </c>
      <c r="C14" s="348"/>
      <c r="D14" s="316"/>
      <c r="E14" s="346"/>
      <c r="F14" s="179">
        <v>0.1815655302961152</v>
      </c>
      <c r="G14" s="135">
        <f t="shared" si="0"/>
        <v>0.3287207612905106</v>
      </c>
      <c r="H14" s="175">
        <v>0.7162</v>
      </c>
      <c r="I14" s="175">
        <v>0.4345</v>
      </c>
      <c r="J14" s="135">
        <f t="shared" si="1"/>
        <v>0.23542980923626367</v>
      </c>
      <c r="K14" s="138">
        <f t="shared" si="2"/>
        <v>0.14282917078072685</v>
      </c>
      <c r="L14" s="336"/>
      <c r="M14" s="338"/>
      <c r="N14" s="179">
        <v>0.1815655302961152</v>
      </c>
      <c r="O14" s="138">
        <f t="shared" si="3"/>
        <v>0.07504134251747428</v>
      </c>
      <c r="P14" s="140">
        <f t="shared" si="4"/>
        <v>0.053744609511015076</v>
      </c>
      <c r="Q14" s="138">
        <f t="shared" si="5"/>
        <v>0.03260546332384258</v>
      </c>
      <c r="R14" s="140">
        <f t="shared" si="6"/>
        <v>0.4037621038079849</v>
      </c>
      <c r="S14" s="97"/>
      <c r="T14" s="141">
        <v>0.1257624090851091</v>
      </c>
      <c r="U14" s="99">
        <f t="shared" si="7"/>
        <v>0.04134071485618569</v>
      </c>
      <c r="V14" s="100">
        <f t="shared" si="8"/>
        <v>0.009437380015978393</v>
      </c>
      <c r="W14" s="141">
        <v>0.1257624090851091</v>
      </c>
      <c r="X14" s="101">
        <f t="shared" si="9"/>
        <v>0.04134071485618569</v>
      </c>
      <c r="Y14" s="101">
        <f t="shared" si="10"/>
        <v>0.009437380015978393</v>
      </c>
      <c r="Z14" s="9">
        <f t="shared" si="11"/>
        <v>0.05077809487216409</v>
      </c>
    </row>
    <row r="15" spans="1:26" ht="11.25" customHeight="1">
      <c r="A15" s="29">
        <v>9</v>
      </c>
      <c r="B15" s="167" t="s">
        <v>196</v>
      </c>
      <c r="C15" s="348"/>
      <c r="D15" s="316"/>
      <c r="E15" s="346"/>
      <c r="F15" s="179">
        <v>0.32300534449356616</v>
      </c>
      <c r="G15" s="135">
        <f t="shared" si="0"/>
        <v>0.5847947160987116</v>
      </c>
      <c r="H15" s="175">
        <v>0.8366</v>
      </c>
      <c r="I15" s="175">
        <v>0.0968</v>
      </c>
      <c r="J15" s="135">
        <f t="shared" si="1"/>
        <v>0.48923925948818214</v>
      </c>
      <c r="K15" s="138">
        <f t="shared" si="2"/>
        <v>0.05660812851835528</v>
      </c>
      <c r="L15" s="336"/>
      <c r="M15" s="338"/>
      <c r="N15" s="179">
        <v>0.32300534449356616</v>
      </c>
      <c r="O15" s="138">
        <f t="shared" si="3"/>
        <v>0.1334986583168374</v>
      </c>
      <c r="P15" s="140">
        <f t="shared" si="4"/>
        <v>0.11168497754786617</v>
      </c>
      <c r="Q15" s="138">
        <f t="shared" si="5"/>
        <v>0.012922670125069861</v>
      </c>
      <c r="R15" s="140">
        <f t="shared" si="6"/>
        <v>0.718293374415549</v>
      </c>
      <c r="S15" s="97"/>
      <c r="T15" s="141">
        <v>0.025841879996769766</v>
      </c>
      <c r="U15" s="99">
        <f t="shared" si="7"/>
        <v>0.01511219487616795</v>
      </c>
      <c r="V15" s="100">
        <f t="shared" si="8"/>
        <v>0.0034498563079534824</v>
      </c>
      <c r="W15" s="141">
        <v>0.025841879996769766</v>
      </c>
      <c r="X15" s="101">
        <f t="shared" si="9"/>
        <v>0.01511219487616795</v>
      </c>
      <c r="Y15" s="101">
        <f t="shared" si="10"/>
        <v>0.0034498563079534824</v>
      </c>
      <c r="Z15" s="9">
        <f t="shared" si="11"/>
        <v>0.018562051184121433</v>
      </c>
    </row>
    <row r="16" spans="1:26" ht="11.25" customHeight="1">
      <c r="A16" s="29">
        <v>10</v>
      </c>
      <c r="B16" s="167" t="s">
        <v>197</v>
      </c>
      <c r="C16" s="348"/>
      <c r="D16" s="316"/>
      <c r="E16" s="346"/>
      <c r="F16" s="179">
        <v>0.06884647947902263</v>
      </c>
      <c r="G16" s="135">
        <f t="shared" si="0"/>
        <v>0.12464517416718088</v>
      </c>
      <c r="H16" s="175">
        <v>0.3908</v>
      </c>
      <c r="I16" s="175">
        <v>0.2174</v>
      </c>
      <c r="J16" s="135">
        <f t="shared" si="1"/>
        <v>0.04871133406453428</v>
      </c>
      <c r="K16" s="138">
        <f t="shared" si="2"/>
        <v>0.027097860863945125</v>
      </c>
      <c r="L16" s="336"/>
      <c r="M16" s="338"/>
      <c r="N16" s="179">
        <v>0.06884647947902263</v>
      </c>
      <c r="O16" s="138">
        <f t="shared" si="3"/>
        <v>0.028454367077725775</v>
      </c>
      <c r="P16" s="140">
        <f t="shared" si="4"/>
        <v>0.011119966653975232</v>
      </c>
      <c r="Q16" s="138">
        <f t="shared" si="5"/>
        <v>0.006185979402697584</v>
      </c>
      <c r="R16" s="140">
        <f t="shared" si="6"/>
        <v>0.15309954124490666</v>
      </c>
      <c r="S16" s="97"/>
      <c r="T16" s="150">
        <v>0.07042047887872299</v>
      </c>
      <c r="U16" s="99">
        <f t="shared" si="7"/>
        <v>0.00877757285477471</v>
      </c>
      <c r="V16" s="100">
        <f t="shared" si="8"/>
        <v>0.0020037701558044186</v>
      </c>
      <c r="W16" s="150">
        <v>0.07042047887872299</v>
      </c>
      <c r="X16" s="101">
        <f t="shared" si="9"/>
        <v>0.00877757285477471</v>
      </c>
      <c r="Y16" s="101">
        <f t="shared" si="10"/>
        <v>0.0020037701558044186</v>
      </c>
      <c r="Z16" s="9">
        <f t="shared" si="11"/>
        <v>0.010781343010579128</v>
      </c>
    </row>
    <row r="17" spans="1:26" ht="11.25" customHeight="1">
      <c r="A17" s="29">
        <v>11</v>
      </c>
      <c r="B17" s="167" t="s">
        <v>198</v>
      </c>
      <c r="C17" s="348"/>
      <c r="D17" s="316"/>
      <c r="E17" s="346"/>
      <c r="F17" s="179">
        <v>0.031175708333049505</v>
      </c>
      <c r="G17" s="135">
        <f t="shared" si="0"/>
        <v>0.05644299642281946</v>
      </c>
      <c r="H17" s="175">
        <v>0.6953</v>
      </c>
      <c r="I17" s="175">
        <v>0.3555</v>
      </c>
      <c r="J17" s="135">
        <f t="shared" si="1"/>
        <v>0.03924481541278638</v>
      </c>
      <c r="K17" s="138">
        <f t="shared" si="2"/>
        <v>0.020065485228312318</v>
      </c>
      <c r="L17" s="336"/>
      <c r="M17" s="338"/>
      <c r="N17" s="179">
        <v>0.031175708333049505</v>
      </c>
      <c r="O17" s="138">
        <f t="shared" si="3"/>
        <v>0.012884973284465443</v>
      </c>
      <c r="P17" s="140">
        <f t="shared" si="4"/>
        <v>0.008958921924688824</v>
      </c>
      <c r="Q17" s="138">
        <f t="shared" si="5"/>
        <v>0.004580608002627465</v>
      </c>
      <c r="R17" s="140">
        <f t="shared" si="6"/>
        <v>0.0693279697072849</v>
      </c>
      <c r="S17" s="97"/>
      <c r="T17" s="150">
        <v>0.11511423550087874</v>
      </c>
      <c r="U17" s="99">
        <f t="shared" si="7"/>
        <v>0.006497392382591696</v>
      </c>
      <c r="V17" s="100">
        <f t="shared" si="8"/>
        <v>0.001483243849090486</v>
      </c>
      <c r="W17" s="150">
        <v>0.11511423550087874</v>
      </c>
      <c r="X17" s="101">
        <f t="shared" si="9"/>
        <v>0.006497392382591696</v>
      </c>
      <c r="Y17" s="101">
        <f t="shared" si="10"/>
        <v>0.001483243849090486</v>
      </c>
      <c r="Z17" s="9">
        <f t="shared" si="11"/>
        <v>0.007980636231682181</v>
      </c>
    </row>
    <row r="18" spans="1:26" ht="11.25" customHeight="1">
      <c r="A18" s="29">
        <v>12</v>
      </c>
      <c r="B18" s="167" t="s">
        <v>199</v>
      </c>
      <c r="C18" s="348"/>
      <c r="D18" s="316"/>
      <c r="E18" s="346"/>
      <c r="F18" s="179">
        <v>0.08585492154004401</v>
      </c>
      <c r="G18" s="135">
        <f t="shared" si="0"/>
        <v>0.15543861834981887</v>
      </c>
      <c r="H18" s="175">
        <v>0.7578</v>
      </c>
      <c r="I18" s="175">
        <v>0.5139</v>
      </c>
      <c r="J18" s="135">
        <f t="shared" si="1"/>
        <v>0.11779138498549274</v>
      </c>
      <c r="K18" s="138">
        <f t="shared" si="2"/>
        <v>0.07987990596997192</v>
      </c>
      <c r="L18" s="336"/>
      <c r="M18" s="338"/>
      <c r="N18" s="179">
        <v>0.08585492154004401</v>
      </c>
      <c r="O18" s="138">
        <f t="shared" si="3"/>
        <v>0.0354839851131984</v>
      </c>
      <c r="P18" s="140">
        <f t="shared" si="4"/>
        <v>0.026889763918781746</v>
      </c>
      <c r="Q18" s="138">
        <f t="shared" si="5"/>
        <v>0.018235219949672657</v>
      </c>
      <c r="R18" s="140">
        <f t="shared" si="6"/>
        <v>0.19092260346301726</v>
      </c>
      <c r="S18" s="97"/>
      <c r="T18" s="173">
        <v>0.05008399178746967</v>
      </c>
      <c r="U18" s="99">
        <f t="shared" si="7"/>
        <v>0.00778498648488796</v>
      </c>
      <c r="V18" s="100">
        <f t="shared" si="8"/>
        <v>0.0017771796189961246</v>
      </c>
      <c r="W18" s="173">
        <v>0.05008399178746967</v>
      </c>
      <c r="X18" s="101">
        <f t="shared" si="9"/>
        <v>0.00778498648488796</v>
      </c>
      <c r="Y18" s="101">
        <f t="shared" si="10"/>
        <v>0.0017771796189961246</v>
      </c>
      <c r="Z18" s="9">
        <f t="shared" si="11"/>
        <v>0.009562166103884086</v>
      </c>
    </row>
    <row r="19" spans="1:26" ht="11.25" customHeight="1">
      <c r="A19" s="29">
        <v>13</v>
      </c>
      <c r="B19" s="167" t="s">
        <v>200</v>
      </c>
      <c r="C19" s="348"/>
      <c r="D19" s="316"/>
      <c r="E19" s="346"/>
      <c r="F19" s="179">
        <v>0.06202501677781487</v>
      </c>
      <c r="G19" s="135">
        <f t="shared" si="0"/>
        <v>0.11229505237589826</v>
      </c>
      <c r="H19" s="175">
        <v>0.5964</v>
      </c>
      <c r="I19" s="175">
        <v>0.3169</v>
      </c>
      <c r="J19" s="135">
        <f t="shared" si="1"/>
        <v>0.06697276923698572</v>
      </c>
      <c r="K19" s="138">
        <f t="shared" si="2"/>
        <v>0.035586302097922164</v>
      </c>
      <c r="L19" s="336"/>
      <c r="M19" s="338"/>
      <c r="N19" s="179">
        <v>0.06202501677781487</v>
      </c>
      <c r="O19" s="138">
        <f t="shared" si="3"/>
        <v>0.025635044939891227</v>
      </c>
      <c r="P19" s="140">
        <f t="shared" si="4"/>
        <v>0.015288740802151129</v>
      </c>
      <c r="Q19" s="138">
        <f t="shared" si="5"/>
        <v>0.00812374574145153</v>
      </c>
      <c r="R19" s="140">
        <f t="shared" si="6"/>
        <v>0.13793009731578948</v>
      </c>
      <c r="S19" s="97"/>
      <c r="T19" s="173">
        <v>0.030849856826408773</v>
      </c>
      <c r="U19" s="99">
        <f t="shared" si="7"/>
        <v>0.003464286288110536</v>
      </c>
      <c r="V19" s="100">
        <f t="shared" si="8"/>
        <v>0.000790837466134199</v>
      </c>
      <c r="W19" s="173">
        <v>0.030849856826408773</v>
      </c>
      <c r="X19" s="101">
        <f t="shared" si="9"/>
        <v>0.003464286288110536</v>
      </c>
      <c r="Y19" s="101">
        <f t="shared" si="10"/>
        <v>0.000790837466134199</v>
      </c>
      <c r="Z19" s="9">
        <f t="shared" si="11"/>
        <v>0.004255123754244735</v>
      </c>
    </row>
    <row r="20" spans="1:26" ht="11.25" customHeight="1">
      <c r="A20" s="22">
        <v>14</v>
      </c>
      <c r="B20" s="167" t="s">
        <v>201</v>
      </c>
      <c r="C20" s="348"/>
      <c r="D20" s="316"/>
      <c r="E20" s="346"/>
      <c r="F20" s="179">
        <v>0.1464828425487565</v>
      </c>
      <c r="G20" s="135">
        <f t="shared" si="0"/>
        <v>0.2652042567776726</v>
      </c>
      <c r="H20" s="176">
        <v>0.5544</v>
      </c>
      <c r="I20" s="176">
        <v>0.2852</v>
      </c>
      <c r="J20" s="135">
        <f t="shared" si="1"/>
        <v>0.1470292399575417</v>
      </c>
      <c r="K20" s="138">
        <f t="shared" si="2"/>
        <v>0.07563625403299223</v>
      </c>
      <c r="L20" s="336"/>
      <c r="M20" s="338"/>
      <c r="N20" s="179">
        <v>0.1464828425487565</v>
      </c>
      <c r="O20" s="138">
        <f t="shared" si="3"/>
        <v>0.06054160799523567</v>
      </c>
      <c r="P20" s="140">
        <f t="shared" si="4"/>
        <v>0.033564267472558654</v>
      </c>
      <c r="Q20" s="138">
        <f t="shared" si="5"/>
        <v>0.017266466600241212</v>
      </c>
      <c r="R20" s="140">
        <f t="shared" si="6"/>
        <v>0.3257458647729083</v>
      </c>
      <c r="S20" s="97"/>
      <c r="T20" s="173">
        <v>0.01849446403166945</v>
      </c>
      <c r="U20" s="99">
        <f t="shared" si="7"/>
        <v>0.0049048105880202955</v>
      </c>
      <c r="V20" s="100">
        <f t="shared" si="8"/>
        <v>0.0011196845914873178</v>
      </c>
      <c r="W20" s="173">
        <v>0.01849446403166945</v>
      </c>
      <c r="X20" s="101">
        <f t="shared" si="9"/>
        <v>0.0049048105880202955</v>
      </c>
      <c r="Y20" s="101">
        <f t="shared" si="10"/>
        <v>0.0011196845914873178</v>
      </c>
      <c r="Z20" s="9">
        <f t="shared" si="11"/>
        <v>0.006024495179507613</v>
      </c>
    </row>
    <row r="21" spans="1:26" ht="11.25" customHeight="1">
      <c r="A21" s="22">
        <v>15</v>
      </c>
      <c r="B21" s="167" t="s">
        <v>190</v>
      </c>
      <c r="C21" s="348"/>
      <c r="D21" s="316"/>
      <c r="E21" s="346"/>
      <c r="F21" s="179">
        <v>0.005920282246033745</v>
      </c>
      <c r="G21" s="135">
        <f t="shared" si="0"/>
        <v>0.010718552600799174</v>
      </c>
      <c r="H21" s="176">
        <v>0.2961</v>
      </c>
      <c r="I21" s="176">
        <v>0.0551</v>
      </c>
      <c r="J21" s="135">
        <f t="shared" si="1"/>
        <v>0.003173763425096635</v>
      </c>
      <c r="K21" s="138">
        <f t="shared" si="2"/>
        <v>0.0005905922483040345</v>
      </c>
      <c r="L21" s="336"/>
      <c r="M21" s="338"/>
      <c r="N21" s="179">
        <v>0.005920282246033745</v>
      </c>
      <c r="O21" s="138">
        <f t="shared" si="3"/>
        <v>0.0024468627227876736</v>
      </c>
      <c r="P21" s="140">
        <f t="shared" si="4"/>
        <v>0.0007245160522174301</v>
      </c>
      <c r="Q21" s="138">
        <f t="shared" si="5"/>
        <v>0.00013482213602560082</v>
      </c>
      <c r="R21" s="140">
        <f t="shared" si="6"/>
        <v>0.013165415323586848</v>
      </c>
      <c r="S21" s="97"/>
      <c r="T21" s="141">
        <v>0</v>
      </c>
      <c r="U21" s="99">
        <f t="shared" si="7"/>
        <v>0</v>
      </c>
      <c r="V21" s="100">
        <f t="shared" si="8"/>
        <v>0</v>
      </c>
      <c r="W21" s="141">
        <v>0</v>
      </c>
      <c r="X21" s="101">
        <f t="shared" si="9"/>
        <v>0</v>
      </c>
      <c r="Y21" s="101">
        <f t="shared" si="10"/>
        <v>0</v>
      </c>
      <c r="Z21" s="9">
        <f t="shared" si="11"/>
        <v>0</v>
      </c>
    </row>
    <row r="22" spans="1:26" ht="11.25" customHeight="1" hidden="1">
      <c r="A22" s="22">
        <v>16</v>
      </c>
      <c r="B22" s="167" t="s">
        <v>200</v>
      </c>
      <c r="C22" s="348"/>
      <c r="D22" s="316"/>
      <c r="E22" s="346"/>
      <c r="F22" s="31"/>
      <c r="G22" s="135"/>
      <c r="H22" s="32"/>
      <c r="I22" s="31"/>
      <c r="J22" s="135"/>
      <c r="K22" s="138"/>
      <c r="L22" s="336"/>
      <c r="M22" s="338"/>
      <c r="N22" s="31"/>
      <c r="O22" s="138"/>
      <c r="P22" s="140"/>
      <c r="Q22" s="138"/>
      <c r="R22" s="140"/>
      <c r="S22" s="97"/>
      <c r="T22" s="98"/>
      <c r="U22" s="99"/>
      <c r="V22" s="100"/>
      <c r="W22" s="98"/>
      <c r="X22" s="99"/>
      <c r="Y22" s="99"/>
      <c r="Z22" s="9">
        <f t="shared" si="11"/>
        <v>0</v>
      </c>
    </row>
    <row r="23" spans="1:26" ht="11.25" customHeight="1" hidden="1">
      <c r="A23" s="22">
        <v>17</v>
      </c>
      <c r="B23" s="167" t="s">
        <v>201</v>
      </c>
      <c r="C23" s="348"/>
      <c r="D23" s="316"/>
      <c r="E23" s="346"/>
      <c r="F23" s="31"/>
      <c r="G23" s="135"/>
      <c r="H23" s="32"/>
      <c r="I23" s="31"/>
      <c r="J23" s="135"/>
      <c r="K23" s="138"/>
      <c r="L23" s="336"/>
      <c r="M23" s="338"/>
      <c r="N23" s="31"/>
      <c r="O23" s="138"/>
      <c r="P23" s="140"/>
      <c r="Q23" s="138"/>
      <c r="R23" s="140"/>
      <c r="S23" s="97"/>
      <c r="T23" s="98"/>
      <c r="U23" s="99"/>
      <c r="V23" s="100"/>
      <c r="W23" s="98"/>
      <c r="X23" s="99"/>
      <c r="Y23" s="99"/>
      <c r="Z23" s="9">
        <f t="shared" si="11"/>
        <v>0</v>
      </c>
    </row>
    <row r="24" spans="1:26" ht="11.25" customHeight="1" hidden="1">
      <c r="A24" s="22">
        <v>18</v>
      </c>
      <c r="B24" s="167" t="s">
        <v>190</v>
      </c>
      <c r="C24" s="348"/>
      <c r="D24" s="316"/>
      <c r="E24" s="346"/>
      <c r="F24" s="31"/>
      <c r="G24" s="135"/>
      <c r="H24" s="32"/>
      <c r="I24" s="31"/>
      <c r="J24" s="135"/>
      <c r="K24" s="138"/>
      <c r="L24" s="336"/>
      <c r="M24" s="338"/>
      <c r="N24" s="31"/>
      <c r="O24" s="138"/>
      <c r="P24" s="140"/>
      <c r="Q24" s="138"/>
      <c r="R24" s="140"/>
      <c r="S24" s="97"/>
      <c r="T24" s="98"/>
      <c r="U24" s="99"/>
      <c r="V24" s="100"/>
      <c r="W24" s="98"/>
      <c r="X24" s="99"/>
      <c r="Y24" s="99"/>
      <c r="Z24" s="9">
        <f t="shared" si="11"/>
        <v>0</v>
      </c>
    </row>
    <row r="25" spans="1:26" ht="11.25" customHeight="1" hidden="1">
      <c r="A25" s="22">
        <v>19</v>
      </c>
      <c r="B25" s="30"/>
      <c r="C25" s="348"/>
      <c r="D25" s="316"/>
      <c r="E25" s="346"/>
      <c r="F25" s="31"/>
      <c r="G25" s="135"/>
      <c r="H25" s="32"/>
      <c r="I25" s="31"/>
      <c r="J25" s="135"/>
      <c r="K25" s="138"/>
      <c r="L25" s="336"/>
      <c r="M25" s="338"/>
      <c r="N25" s="31"/>
      <c r="O25" s="138"/>
      <c r="P25" s="140"/>
      <c r="Q25" s="138"/>
      <c r="R25" s="140"/>
      <c r="S25" s="97"/>
      <c r="T25" s="98"/>
      <c r="U25" s="99"/>
      <c r="V25" s="100"/>
      <c r="W25" s="98"/>
      <c r="X25" s="99"/>
      <c r="Y25" s="99"/>
      <c r="Z25" s="9">
        <f t="shared" si="11"/>
        <v>0</v>
      </c>
    </row>
    <row r="26" spans="1:26" ht="11.25" customHeight="1" hidden="1">
      <c r="A26" s="22">
        <v>20</v>
      </c>
      <c r="B26" s="30"/>
      <c r="C26" s="348"/>
      <c r="D26" s="316"/>
      <c r="E26" s="346"/>
      <c r="F26" s="31"/>
      <c r="G26" s="135"/>
      <c r="H26" s="32"/>
      <c r="I26" s="31"/>
      <c r="J26" s="135"/>
      <c r="K26" s="138"/>
      <c r="L26" s="336"/>
      <c r="M26" s="338"/>
      <c r="N26" s="31"/>
      <c r="O26" s="138"/>
      <c r="P26" s="140"/>
      <c r="Q26" s="138"/>
      <c r="R26" s="140"/>
      <c r="S26" s="97"/>
      <c r="T26" s="98"/>
      <c r="U26" s="99"/>
      <c r="V26" s="100"/>
      <c r="W26" s="98"/>
      <c r="X26" s="99"/>
      <c r="Y26" s="99"/>
      <c r="Z26" s="9">
        <f t="shared" si="11"/>
        <v>0</v>
      </c>
    </row>
    <row r="27" spans="1:26" ht="11.25" customHeight="1" hidden="1">
      <c r="A27" s="22">
        <v>21</v>
      </c>
      <c r="B27" s="30"/>
      <c r="C27" s="348"/>
      <c r="D27" s="316"/>
      <c r="E27" s="346"/>
      <c r="F27" s="31"/>
      <c r="G27" s="135"/>
      <c r="H27" s="32"/>
      <c r="I27" s="31"/>
      <c r="J27" s="135"/>
      <c r="K27" s="138"/>
      <c r="L27" s="336"/>
      <c r="M27" s="338"/>
      <c r="N27" s="31"/>
      <c r="O27" s="138"/>
      <c r="P27" s="140"/>
      <c r="Q27" s="138"/>
      <c r="R27" s="140"/>
      <c r="S27" s="97"/>
      <c r="T27" s="98"/>
      <c r="U27" s="99"/>
      <c r="V27" s="100"/>
      <c r="W27" s="98"/>
      <c r="X27" s="99"/>
      <c r="Y27" s="99"/>
      <c r="Z27" s="9">
        <f t="shared" si="11"/>
        <v>0</v>
      </c>
    </row>
    <row r="28" spans="1:26" ht="11.25" customHeight="1" hidden="1">
      <c r="A28" s="22">
        <v>22</v>
      </c>
      <c r="B28" s="30"/>
      <c r="C28" s="348"/>
      <c r="D28" s="316"/>
      <c r="E28" s="346"/>
      <c r="F28" s="31"/>
      <c r="G28" s="135"/>
      <c r="H28" s="32"/>
      <c r="I28" s="31"/>
      <c r="J28" s="135"/>
      <c r="K28" s="138"/>
      <c r="L28" s="336"/>
      <c r="M28" s="338"/>
      <c r="N28" s="31"/>
      <c r="O28" s="138"/>
      <c r="P28" s="140"/>
      <c r="Q28" s="138"/>
      <c r="R28" s="140"/>
      <c r="S28" s="97"/>
      <c r="T28" s="98"/>
      <c r="U28" s="99"/>
      <c r="V28" s="100"/>
      <c r="W28" s="98"/>
      <c r="X28" s="99"/>
      <c r="Y28" s="99"/>
      <c r="Z28" s="9">
        <f t="shared" si="11"/>
        <v>0</v>
      </c>
    </row>
    <row r="29" spans="1:26" ht="11.25" customHeight="1" hidden="1">
      <c r="A29" s="22">
        <v>23</v>
      </c>
      <c r="B29" s="30"/>
      <c r="C29" s="348"/>
      <c r="D29" s="316"/>
      <c r="E29" s="346"/>
      <c r="F29" s="31"/>
      <c r="G29" s="135"/>
      <c r="H29" s="32"/>
      <c r="I29" s="31"/>
      <c r="J29" s="135"/>
      <c r="K29" s="138"/>
      <c r="L29" s="336"/>
      <c r="M29" s="338"/>
      <c r="N29" s="31"/>
      <c r="O29" s="138"/>
      <c r="P29" s="140"/>
      <c r="Q29" s="138"/>
      <c r="R29" s="140"/>
      <c r="S29" s="97"/>
      <c r="T29" s="98"/>
      <c r="U29" s="99"/>
      <c r="V29" s="100"/>
      <c r="W29" s="98"/>
      <c r="X29" s="99"/>
      <c r="Y29" s="99"/>
      <c r="Z29" s="9">
        <f t="shared" si="11"/>
        <v>0</v>
      </c>
    </row>
    <row r="30" spans="1:26" ht="11.25" customHeight="1" hidden="1">
      <c r="A30" s="22">
        <v>24</v>
      </c>
      <c r="B30" s="30"/>
      <c r="C30" s="348"/>
      <c r="D30" s="316"/>
      <c r="E30" s="346"/>
      <c r="F30" s="31"/>
      <c r="G30" s="135"/>
      <c r="H30" s="32"/>
      <c r="I30" s="31"/>
      <c r="J30" s="135"/>
      <c r="K30" s="138"/>
      <c r="L30" s="336"/>
      <c r="M30" s="338"/>
      <c r="N30" s="31"/>
      <c r="O30" s="138"/>
      <c r="P30" s="140"/>
      <c r="Q30" s="138"/>
      <c r="R30" s="140"/>
      <c r="S30" s="97"/>
      <c r="T30" s="98"/>
      <c r="U30" s="99"/>
      <c r="V30" s="100"/>
      <c r="W30" s="98"/>
      <c r="X30" s="99"/>
      <c r="Y30" s="99"/>
      <c r="Z30" s="9">
        <f t="shared" si="11"/>
        <v>0</v>
      </c>
    </row>
    <row r="31" spans="1:26" ht="11.25" customHeight="1" hidden="1">
      <c r="A31" s="22">
        <v>25</v>
      </c>
      <c r="B31" s="30"/>
      <c r="C31" s="348"/>
      <c r="D31" s="316"/>
      <c r="E31" s="346"/>
      <c r="F31" s="31"/>
      <c r="G31" s="135"/>
      <c r="H31" s="32"/>
      <c r="I31" s="31"/>
      <c r="J31" s="135"/>
      <c r="K31" s="138"/>
      <c r="L31" s="336"/>
      <c r="M31" s="338"/>
      <c r="N31" s="31"/>
      <c r="O31" s="138"/>
      <c r="P31" s="140"/>
      <c r="Q31" s="138"/>
      <c r="R31" s="140"/>
      <c r="S31" s="97"/>
      <c r="T31" s="98"/>
      <c r="U31" s="99"/>
      <c r="V31" s="100"/>
      <c r="W31" s="98"/>
      <c r="X31" s="99"/>
      <c r="Y31" s="99"/>
      <c r="Z31" s="9">
        <f t="shared" si="11"/>
        <v>0</v>
      </c>
    </row>
    <row r="32" spans="1:26" ht="11.25" customHeight="1" hidden="1">
      <c r="A32" s="22">
        <v>26</v>
      </c>
      <c r="B32" s="30"/>
      <c r="C32" s="348"/>
      <c r="D32" s="316"/>
      <c r="E32" s="346"/>
      <c r="F32" s="31"/>
      <c r="G32" s="135"/>
      <c r="H32" s="32"/>
      <c r="I32" s="31"/>
      <c r="J32" s="135"/>
      <c r="K32" s="138"/>
      <c r="L32" s="336"/>
      <c r="M32" s="338"/>
      <c r="N32" s="31"/>
      <c r="O32" s="138"/>
      <c r="P32" s="140"/>
      <c r="Q32" s="138"/>
      <c r="R32" s="140"/>
      <c r="S32" s="97"/>
      <c r="T32" s="98"/>
      <c r="U32" s="99"/>
      <c r="V32" s="100"/>
      <c r="W32" s="98"/>
      <c r="X32" s="99"/>
      <c r="Y32" s="99"/>
      <c r="Z32" s="9">
        <f t="shared" si="11"/>
        <v>0</v>
      </c>
    </row>
    <row r="33" spans="1:26" ht="11.25" customHeight="1" hidden="1">
      <c r="A33" s="22">
        <v>27</v>
      </c>
      <c r="B33" s="30"/>
      <c r="C33" s="348"/>
      <c r="D33" s="316"/>
      <c r="E33" s="346"/>
      <c r="F33" s="31"/>
      <c r="G33" s="135"/>
      <c r="H33" s="32"/>
      <c r="I33" s="31"/>
      <c r="J33" s="135"/>
      <c r="K33" s="138"/>
      <c r="L33" s="336"/>
      <c r="M33" s="338"/>
      <c r="N33" s="31"/>
      <c r="O33" s="138"/>
      <c r="P33" s="140"/>
      <c r="Q33" s="138"/>
      <c r="R33" s="140"/>
      <c r="S33" s="97"/>
      <c r="T33" s="98"/>
      <c r="U33" s="99"/>
      <c r="V33" s="100"/>
      <c r="W33" s="98"/>
      <c r="X33" s="99"/>
      <c r="Y33" s="99"/>
      <c r="Z33" s="9">
        <f t="shared" si="11"/>
        <v>0</v>
      </c>
    </row>
    <row r="34" spans="1:26" ht="11.25" customHeight="1" hidden="1">
      <c r="A34" s="22">
        <v>28</v>
      </c>
      <c r="B34" s="30"/>
      <c r="C34" s="348"/>
      <c r="D34" s="316"/>
      <c r="E34" s="346"/>
      <c r="F34" s="31"/>
      <c r="G34" s="135"/>
      <c r="H34" s="32"/>
      <c r="I34" s="31"/>
      <c r="J34" s="135"/>
      <c r="K34" s="138"/>
      <c r="L34" s="336"/>
      <c r="M34" s="338"/>
      <c r="N34" s="31"/>
      <c r="O34" s="138"/>
      <c r="P34" s="140"/>
      <c r="Q34" s="138"/>
      <c r="R34" s="140"/>
      <c r="S34" s="97"/>
      <c r="T34" s="98"/>
      <c r="U34" s="99"/>
      <c r="V34" s="100"/>
      <c r="W34" s="98"/>
      <c r="X34" s="99"/>
      <c r="Y34" s="99"/>
      <c r="Z34" s="9">
        <f t="shared" si="11"/>
        <v>0</v>
      </c>
    </row>
    <row r="35" spans="1:26" ht="11.25" customHeight="1" hidden="1">
      <c r="A35" s="22">
        <v>29</v>
      </c>
      <c r="B35" s="30"/>
      <c r="C35" s="348"/>
      <c r="D35" s="316"/>
      <c r="E35" s="346"/>
      <c r="F35" s="31"/>
      <c r="G35" s="135"/>
      <c r="H35" s="32"/>
      <c r="I35" s="31"/>
      <c r="J35" s="135"/>
      <c r="K35" s="138"/>
      <c r="L35" s="336"/>
      <c r="M35" s="338"/>
      <c r="N35" s="31"/>
      <c r="O35" s="138"/>
      <c r="P35" s="140"/>
      <c r="Q35" s="138"/>
      <c r="R35" s="140"/>
      <c r="S35" s="97"/>
      <c r="T35" s="98"/>
      <c r="U35" s="99"/>
      <c r="V35" s="100"/>
      <c r="W35" s="98"/>
      <c r="X35" s="99"/>
      <c r="Y35" s="99"/>
      <c r="Z35" s="9">
        <f t="shared" si="11"/>
        <v>0</v>
      </c>
    </row>
    <row r="36" spans="1:26" ht="11.25" customHeight="1" hidden="1">
      <c r="A36" s="22">
        <v>30</v>
      </c>
      <c r="B36" s="30"/>
      <c r="C36" s="348"/>
      <c r="D36" s="316"/>
      <c r="E36" s="346"/>
      <c r="F36" s="31"/>
      <c r="G36" s="135"/>
      <c r="H36" s="32"/>
      <c r="I36" s="31"/>
      <c r="J36" s="135"/>
      <c r="K36" s="138"/>
      <c r="L36" s="336"/>
      <c r="M36" s="338"/>
      <c r="N36" s="31"/>
      <c r="O36" s="138"/>
      <c r="P36" s="140"/>
      <c r="Q36" s="138"/>
      <c r="R36" s="140"/>
      <c r="S36" s="97"/>
      <c r="T36" s="98"/>
      <c r="U36" s="99"/>
      <c r="V36" s="100"/>
      <c r="W36" s="98"/>
      <c r="X36" s="99"/>
      <c r="Y36" s="99"/>
      <c r="Z36" s="9">
        <f t="shared" si="11"/>
        <v>0</v>
      </c>
    </row>
    <row r="37" spans="1:26" ht="11.25" customHeight="1" hidden="1">
      <c r="A37" s="22">
        <v>31</v>
      </c>
      <c r="B37" s="30"/>
      <c r="C37" s="348"/>
      <c r="D37" s="316"/>
      <c r="E37" s="346"/>
      <c r="F37" s="31"/>
      <c r="G37" s="135"/>
      <c r="H37" s="32"/>
      <c r="I37" s="31"/>
      <c r="J37" s="135"/>
      <c r="K37" s="138"/>
      <c r="L37" s="336"/>
      <c r="M37" s="338"/>
      <c r="N37" s="31"/>
      <c r="O37" s="138"/>
      <c r="P37" s="140"/>
      <c r="Q37" s="138"/>
      <c r="R37" s="140"/>
      <c r="S37" s="97"/>
      <c r="T37" s="98"/>
      <c r="U37" s="99"/>
      <c r="V37" s="100"/>
      <c r="W37" s="98"/>
      <c r="X37" s="99"/>
      <c r="Y37" s="99"/>
      <c r="Z37" s="9">
        <f t="shared" si="11"/>
        <v>0</v>
      </c>
    </row>
    <row r="38" spans="1:26" ht="11.25" customHeight="1" hidden="1">
      <c r="A38" s="22">
        <v>32</v>
      </c>
      <c r="B38" s="30"/>
      <c r="C38" s="348"/>
      <c r="D38" s="316"/>
      <c r="E38" s="346"/>
      <c r="F38" s="31"/>
      <c r="G38" s="135"/>
      <c r="H38" s="32"/>
      <c r="I38" s="31"/>
      <c r="J38" s="135"/>
      <c r="K38" s="138"/>
      <c r="L38" s="336"/>
      <c r="M38" s="338"/>
      <c r="N38" s="31"/>
      <c r="O38" s="138"/>
      <c r="P38" s="140"/>
      <c r="Q38" s="138"/>
      <c r="R38" s="140"/>
      <c r="S38" s="97"/>
      <c r="T38" s="98"/>
      <c r="U38" s="99"/>
      <c r="V38" s="100"/>
      <c r="W38" s="98"/>
      <c r="X38" s="99"/>
      <c r="Y38" s="99"/>
      <c r="Z38" s="9">
        <f t="shared" si="11"/>
        <v>0</v>
      </c>
    </row>
    <row r="39" spans="1:26" ht="11.25" customHeight="1" hidden="1">
      <c r="A39" s="22">
        <v>33</v>
      </c>
      <c r="B39" s="30"/>
      <c r="C39" s="348"/>
      <c r="D39" s="316"/>
      <c r="E39" s="346"/>
      <c r="F39" s="31"/>
      <c r="G39" s="135"/>
      <c r="H39" s="32"/>
      <c r="I39" s="31"/>
      <c r="J39" s="135"/>
      <c r="K39" s="138"/>
      <c r="L39" s="336"/>
      <c r="M39" s="338"/>
      <c r="N39" s="31"/>
      <c r="O39" s="138"/>
      <c r="P39" s="140"/>
      <c r="Q39" s="138"/>
      <c r="R39" s="140"/>
      <c r="S39" s="97"/>
      <c r="T39" s="98"/>
      <c r="U39" s="99"/>
      <c r="V39" s="100"/>
      <c r="W39" s="98"/>
      <c r="X39" s="99"/>
      <c r="Y39" s="99"/>
      <c r="Z39" s="9">
        <f t="shared" si="11"/>
        <v>0</v>
      </c>
    </row>
    <row r="40" spans="1:26" ht="11.25" customHeight="1" hidden="1">
      <c r="A40" s="22">
        <v>34</v>
      </c>
      <c r="B40" s="30"/>
      <c r="C40" s="348"/>
      <c r="D40" s="316"/>
      <c r="E40" s="346"/>
      <c r="F40" s="31"/>
      <c r="G40" s="135"/>
      <c r="H40" s="32"/>
      <c r="I40" s="31"/>
      <c r="J40" s="135"/>
      <c r="K40" s="138"/>
      <c r="L40" s="336"/>
      <c r="M40" s="338"/>
      <c r="N40" s="31"/>
      <c r="O40" s="138"/>
      <c r="P40" s="140"/>
      <c r="Q40" s="138"/>
      <c r="R40" s="140"/>
      <c r="S40" s="97"/>
      <c r="T40" s="98"/>
      <c r="U40" s="99"/>
      <c r="V40" s="100"/>
      <c r="W40" s="98"/>
      <c r="X40" s="99"/>
      <c r="Y40" s="99"/>
      <c r="Z40" s="9">
        <f t="shared" si="11"/>
        <v>0</v>
      </c>
    </row>
    <row r="41" spans="1:26" ht="11.25" customHeight="1" hidden="1">
      <c r="A41" s="22">
        <v>35</v>
      </c>
      <c r="B41" s="30"/>
      <c r="C41" s="349"/>
      <c r="D41" s="325"/>
      <c r="E41" s="347"/>
      <c r="F41" s="31"/>
      <c r="G41" s="135"/>
      <c r="H41" s="32"/>
      <c r="I41" s="31"/>
      <c r="J41" s="135"/>
      <c r="K41" s="138"/>
      <c r="L41" s="336"/>
      <c r="M41" s="338"/>
      <c r="N41" s="31"/>
      <c r="O41" s="138"/>
      <c r="P41" s="140"/>
      <c r="Q41" s="138"/>
      <c r="R41" s="140"/>
      <c r="S41" s="97"/>
      <c r="T41" s="98"/>
      <c r="U41" s="99"/>
      <c r="V41" s="100"/>
      <c r="W41" s="98"/>
      <c r="X41" s="99"/>
      <c r="Y41" s="99"/>
      <c r="Z41" s="9">
        <f t="shared" si="11"/>
        <v>0</v>
      </c>
    </row>
    <row r="42" spans="1:26" ht="11.25" customHeight="1">
      <c r="A42" s="33"/>
      <c r="B42" s="34" t="s">
        <v>42</v>
      </c>
      <c r="C42" s="35"/>
      <c r="D42" s="35"/>
      <c r="E42" s="36"/>
      <c r="F42" s="37"/>
      <c r="G42" s="136">
        <f>SUM(G7:G41)</f>
        <v>2.2536836887533394</v>
      </c>
      <c r="H42" s="35"/>
      <c r="I42" s="35"/>
      <c r="J42" s="151">
        <f>SUM(J7:J41)</f>
        <v>1.436730880786514</v>
      </c>
      <c r="K42" s="151">
        <f>SUM(K7:K41)</f>
        <v>0.5570103787293794</v>
      </c>
      <c r="L42" s="35"/>
      <c r="M42" s="36"/>
      <c r="N42" s="37">
        <v>0.8034871035288418</v>
      </c>
      <c r="O42" s="151">
        <f>SUM(O7:O41)</f>
        <v>0.5144775430363616</v>
      </c>
      <c r="P42" s="151">
        <f>SUM(P7:P41)</f>
        <v>0.3279811524750373</v>
      </c>
      <c r="Q42" s="151">
        <f>SUM(Q7:Q41)</f>
        <v>0.12715596803780604</v>
      </c>
      <c r="R42" s="151">
        <f>SUM(R7:R41)</f>
        <v>2.7681612317897017</v>
      </c>
      <c r="S42" s="88"/>
      <c r="T42" s="62"/>
      <c r="U42" s="11">
        <f>SUM(U7:U41)</f>
        <v>0.11952595646513556</v>
      </c>
      <c r="V42" s="11">
        <f>SUM(V7:V41)</f>
        <v>0.027285736999441184</v>
      </c>
      <c r="W42" s="62"/>
      <c r="X42" s="11">
        <f>SUM(X7:X41)</f>
        <v>0.11952595646513556</v>
      </c>
      <c r="Y42" s="11">
        <f>SUM(Y7:Y41)</f>
        <v>0.027285736999441184</v>
      </c>
      <c r="Z42" s="9">
        <f t="shared" si="11"/>
        <v>0.14681169346457673</v>
      </c>
    </row>
    <row r="44" spans="2:15" ht="14.25">
      <c r="B44" s="15" t="s">
        <v>115</v>
      </c>
      <c r="G44" s="14" t="s">
        <v>44</v>
      </c>
      <c r="I44" t="s">
        <v>299</v>
      </c>
      <c r="O44" s="4"/>
    </row>
    <row r="45" spans="2:16" ht="24">
      <c r="B45" s="38"/>
      <c r="C45" s="343" t="s">
        <v>113</v>
      </c>
      <c r="D45" s="344"/>
      <c r="E45" s="343" t="s">
        <v>114</v>
      </c>
      <c r="F45" s="344"/>
      <c r="G45" s="343" t="s">
        <v>42</v>
      </c>
      <c r="H45" s="344"/>
      <c r="I45" s="249" t="s">
        <v>300</v>
      </c>
      <c r="J45" s="249" t="s">
        <v>301</v>
      </c>
      <c r="K45" s="250" t="s">
        <v>302</v>
      </c>
      <c r="N45" s="131" t="s">
        <v>180</v>
      </c>
      <c r="P45" s="4"/>
    </row>
    <row r="46" spans="2:17" ht="14.25">
      <c r="B46" s="39" t="s">
        <v>47</v>
      </c>
      <c r="C46" s="341">
        <f>G42</f>
        <v>2.2536836887533394</v>
      </c>
      <c r="D46" s="342"/>
      <c r="E46" s="341">
        <f>O42</f>
        <v>0.5144775430363616</v>
      </c>
      <c r="F46" s="342"/>
      <c r="G46" s="341">
        <f>C46+E46</f>
        <v>2.768161231789701</v>
      </c>
      <c r="H46" s="342"/>
      <c r="I46" s="251">
        <v>0.1269</v>
      </c>
      <c r="J46" s="250"/>
      <c r="K46" s="250" t="s">
        <v>303</v>
      </c>
      <c r="M46" s="12" t="s">
        <v>124</v>
      </c>
      <c r="N46" s="129"/>
      <c r="Q46" s="4"/>
    </row>
    <row r="47" spans="2:19" ht="14.25">
      <c r="B47" s="39" t="s">
        <v>48</v>
      </c>
      <c r="C47" s="339">
        <f>J42</f>
        <v>1.436730880786514</v>
      </c>
      <c r="D47" s="340"/>
      <c r="E47" s="339">
        <f>P42</f>
        <v>0.3279811524750373</v>
      </c>
      <c r="F47" s="340"/>
      <c r="G47" s="339">
        <f>C47+E47</f>
        <v>1.7647120332615513</v>
      </c>
      <c r="H47" s="340"/>
      <c r="I47" s="252">
        <f>G47*I46</f>
        <v>0.2239419570208909</v>
      </c>
      <c r="J47" s="2">
        <v>0.012</v>
      </c>
      <c r="K47" s="253">
        <f>+I47*J47</f>
        <v>0.002687303484250691</v>
      </c>
      <c r="M47" s="12" t="s">
        <v>125</v>
      </c>
      <c r="N47" s="129"/>
      <c r="R47" s="4"/>
      <c r="S47" s="4"/>
    </row>
    <row r="48" spans="2:15" ht="15">
      <c r="B48" s="40" t="s">
        <v>49</v>
      </c>
      <c r="C48" s="333">
        <f>K42</f>
        <v>0.5570103787293794</v>
      </c>
      <c r="D48" s="334"/>
      <c r="E48" s="333">
        <f>Q42</f>
        <v>0.12715596803780604</v>
      </c>
      <c r="F48" s="334"/>
      <c r="G48" s="333">
        <f>C48+E48</f>
        <v>0.6841663467671855</v>
      </c>
      <c r="H48" s="334"/>
      <c r="I48" s="2"/>
      <c r="J48" s="2">
        <v>0.015</v>
      </c>
      <c r="K48" s="253">
        <f>G48*J48</f>
        <v>0.010262495201507781</v>
      </c>
      <c r="M48" s="12" t="s">
        <v>126</v>
      </c>
      <c r="N48" s="129"/>
      <c r="O48" s="42"/>
    </row>
    <row r="49" spans="10:14" ht="12">
      <c r="J49" s="189" t="s">
        <v>42</v>
      </c>
      <c r="K49" s="254">
        <f>+K47+K48</f>
        <v>0.012949798685758473</v>
      </c>
      <c r="M49" s="45" t="s">
        <v>132</v>
      </c>
      <c r="N49" s="129"/>
    </row>
    <row r="50" spans="2:14" ht="14.25">
      <c r="B50" s="15" t="s">
        <v>50</v>
      </c>
      <c r="C50" s="15"/>
      <c r="D50" s="15"/>
      <c r="E50" s="15"/>
      <c r="F50" s="15"/>
      <c r="G50" s="15" t="s">
        <v>51</v>
      </c>
      <c r="H50" s="15"/>
      <c r="M50" s="45" t="s">
        <v>156</v>
      </c>
      <c r="N50" s="130">
        <v>0.685</v>
      </c>
    </row>
    <row r="51" spans="2:14" ht="14.25">
      <c r="B51" s="125"/>
      <c r="C51" s="353" t="s">
        <v>155</v>
      </c>
      <c r="D51" s="354"/>
      <c r="E51" s="353" t="s">
        <v>114</v>
      </c>
      <c r="F51" s="354"/>
      <c r="G51" s="353" t="s">
        <v>21</v>
      </c>
      <c r="H51" s="354"/>
      <c r="M51" s="45" t="s">
        <v>205</v>
      </c>
      <c r="N51" s="129">
        <v>0.708</v>
      </c>
    </row>
    <row r="52" spans="2:14" ht="14.25">
      <c r="B52" s="126" t="s">
        <v>52</v>
      </c>
      <c r="C52" s="350">
        <f>U42</f>
        <v>0.11952595646513556</v>
      </c>
      <c r="D52" s="351"/>
      <c r="E52" s="352">
        <f>V42</f>
        <v>0.027285736999441184</v>
      </c>
      <c r="F52" s="351"/>
      <c r="G52" s="352">
        <f>C52+E52</f>
        <v>0.14681169346457673</v>
      </c>
      <c r="H52" s="351"/>
      <c r="M52" s="45" t="s">
        <v>206</v>
      </c>
      <c r="N52" s="129">
        <v>0.75</v>
      </c>
    </row>
    <row r="53" spans="2:15" ht="14.25">
      <c r="B53" s="127" t="s">
        <v>53</v>
      </c>
      <c r="C53" s="350">
        <f>X42</f>
        <v>0.11952595646513556</v>
      </c>
      <c r="D53" s="351"/>
      <c r="E53" s="352">
        <f>Y42</f>
        <v>0.027285736999441184</v>
      </c>
      <c r="F53" s="351"/>
      <c r="G53" s="352">
        <f>C53+E53</f>
        <v>0.14681169346457673</v>
      </c>
      <c r="H53" s="351"/>
      <c r="M53" s="45" t="s">
        <v>208</v>
      </c>
      <c r="N53" s="129">
        <v>0.754</v>
      </c>
      <c r="O53" t="s">
        <v>210</v>
      </c>
    </row>
    <row r="54" spans="2:15" ht="15" thickBot="1">
      <c r="B54" s="15"/>
      <c r="M54" s="45" t="s">
        <v>209</v>
      </c>
      <c r="N54" s="129">
        <v>0.742</v>
      </c>
      <c r="O54" t="s">
        <v>210</v>
      </c>
    </row>
    <row r="55" spans="2:7" ht="15.75" thickBot="1">
      <c r="B55" s="16" t="s">
        <v>116</v>
      </c>
      <c r="C55" s="16"/>
      <c r="D55" s="41">
        <f>G47/242307</f>
        <v>7.282959358423617E-06</v>
      </c>
      <c r="E55" s="16" t="s">
        <v>204</v>
      </c>
      <c r="G55" s="16"/>
    </row>
    <row r="57" ht="10.5">
      <c r="O57" t="s">
        <v>307</v>
      </c>
    </row>
    <row r="58" spans="16:18" ht="10.5">
      <c r="P58" s="2" t="s">
        <v>309</v>
      </c>
      <c r="Q58" s="2" t="s">
        <v>310</v>
      </c>
      <c r="R58" s="2" t="s">
        <v>312</v>
      </c>
    </row>
    <row r="59" spans="15:18" ht="10.5">
      <c r="O59" s="28">
        <v>1</v>
      </c>
      <c r="P59" s="153">
        <f aca="true" t="shared" si="12" ref="P59:P73">J7</f>
        <v>0.04027292512464547</v>
      </c>
      <c r="Q59" s="153">
        <f aca="true" t="shared" si="13" ref="Q59:Q73">P7</f>
        <v>0.009193621834515867</v>
      </c>
      <c r="R59" s="153">
        <f>SUM(P59:Q59)</f>
        <v>0.049466546959161334</v>
      </c>
    </row>
    <row r="60" spans="15:18" ht="10.5">
      <c r="O60" s="29">
        <v>2</v>
      </c>
      <c r="P60" s="153">
        <f t="shared" si="12"/>
        <v>0.0024330406419446277</v>
      </c>
      <c r="Q60" s="153">
        <f t="shared" si="13"/>
        <v>0.0005554216759973565</v>
      </c>
      <c r="R60" s="153">
        <f aca="true" t="shared" si="14" ref="R60:R73">SUM(P60:Q60)</f>
        <v>0.0029884623179419843</v>
      </c>
    </row>
    <row r="61" spans="15:18" ht="10.5">
      <c r="O61" s="29">
        <v>3</v>
      </c>
      <c r="P61" s="153">
        <f t="shared" si="12"/>
        <v>0.10618108938311112</v>
      </c>
      <c r="Q61" s="153">
        <f t="shared" si="13"/>
        <v>0.024239331479993777</v>
      </c>
      <c r="R61" s="153">
        <f t="shared" si="14"/>
        <v>0.1304204208631049</v>
      </c>
    </row>
    <row r="62" spans="15:18" ht="10.5">
      <c r="O62" s="29">
        <v>4</v>
      </c>
      <c r="P62" s="153">
        <f t="shared" si="12"/>
        <v>0.029151165610677512</v>
      </c>
      <c r="Q62" s="153">
        <f t="shared" si="13"/>
        <v>0.006654713851314074</v>
      </c>
      <c r="R62" s="153">
        <f t="shared" si="14"/>
        <v>0.03580587946199158</v>
      </c>
    </row>
    <row r="63" spans="15:18" ht="10.5">
      <c r="O63" s="29">
        <v>5</v>
      </c>
      <c r="P63" s="153">
        <f t="shared" si="12"/>
        <v>0.041686653207822166</v>
      </c>
      <c r="Q63" s="153">
        <f t="shared" si="13"/>
        <v>0.009516351840675953</v>
      </c>
      <c r="R63" s="153">
        <f t="shared" si="14"/>
        <v>0.05120300504849812</v>
      </c>
    </row>
    <row r="64" spans="15:18" ht="10.5">
      <c r="O64" s="29">
        <v>6</v>
      </c>
      <c r="P64" s="153">
        <f t="shared" si="12"/>
        <v>0.00962530616761269</v>
      </c>
      <c r="Q64" s="153">
        <f t="shared" si="13"/>
        <v>0.002197293210577121</v>
      </c>
      <c r="R64" s="153">
        <f t="shared" si="14"/>
        <v>0.01182259937818981</v>
      </c>
    </row>
    <row r="65" spans="15:18" ht="10.5">
      <c r="O65" s="29">
        <v>7</v>
      </c>
      <c r="P65" s="153">
        <f t="shared" si="12"/>
        <v>0.0597883248438171</v>
      </c>
      <c r="Q65" s="153">
        <f t="shared" si="13"/>
        <v>0.013648654698708908</v>
      </c>
      <c r="R65" s="153">
        <f t="shared" si="14"/>
        <v>0.07343697954252601</v>
      </c>
    </row>
    <row r="66" spans="15:18" ht="10.5">
      <c r="O66" s="29">
        <v>8</v>
      </c>
      <c r="P66" s="153">
        <f t="shared" si="12"/>
        <v>0.23542980923626367</v>
      </c>
      <c r="Q66" s="153">
        <f t="shared" si="13"/>
        <v>0.053744609511015076</v>
      </c>
      <c r="R66" s="153">
        <f t="shared" si="14"/>
        <v>0.2891744187472787</v>
      </c>
    </row>
    <row r="67" spans="15:18" ht="10.5">
      <c r="O67" s="29">
        <v>9</v>
      </c>
      <c r="P67" s="153">
        <f t="shared" si="12"/>
        <v>0.48923925948818214</v>
      </c>
      <c r="Q67" s="153">
        <f t="shared" si="13"/>
        <v>0.11168497754786617</v>
      </c>
      <c r="R67" s="153">
        <f t="shared" si="14"/>
        <v>0.6009242370360484</v>
      </c>
    </row>
    <row r="68" spans="15:18" ht="10.5">
      <c r="O68" s="29">
        <v>10</v>
      </c>
      <c r="P68" s="153">
        <f t="shared" si="12"/>
        <v>0.04871133406453428</v>
      </c>
      <c r="Q68" s="153">
        <f t="shared" si="13"/>
        <v>0.011119966653975232</v>
      </c>
      <c r="R68" s="153">
        <f t="shared" si="14"/>
        <v>0.05983130071850951</v>
      </c>
    </row>
    <row r="69" spans="15:18" ht="10.5">
      <c r="O69" s="29">
        <v>11</v>
      </c>
      <c r="P69" s="153">
        <f t="shared" si="12"/>
        <v>0.03924481541278638</v>
      </c>
      <c r="Q69" s="153">
        <f t="shared" si="13"/>
        <v>0.008958921924688824</v>
      </c>
      <c r="R69" s="153">
        <f t="shared" si="14"/>
        <v>0.0482037373374752</v>
      </c>
    </row>
    <row r="70" spans="15:18" ht="10.5">
      <c r="O70" s="29">
        <v>12</v>
      </c>
      <c r="P70" s="153">
        <f t="shared" si="12"/>
        <v>0.11779138498549274</v>
      </c>
      <c r="Q70" s="153">
        <f t="shared" si="13"/>
        <v>0.026889763918781746</v>
      </c>
      <c r="R70" s="153">
        <f t="shared" si="14"/>
        <v>0.1446811489042745</v>
      </c>
    </row>
    <row r="71" spans="15:18" ht="10.5">
      <c r="O71" s="29">
        <v>13</v>
      </c>
      <c r="P71" s="153">
        <f t="shared" si="12"/>
        <v>0.06697276923698572</v>
      </c>
      <c r="Q71" s="153">
        <f t="shared" si="13"/>
        <v>0.015288740802151129</v>
      </c>
      <c r="R71" s="153">
        <f t="shared" si="14"/>
        <v>0.08226151003913686</v>
      </c>
    </row>
    <row r="72" spans="15:18" ht="10.5">
      <c r="O72" s="22">
        <v>14</v>
      </c>
      <c r="P72" s="153">
        <f t="shared" si="12"/>
        <v>0.1470292399575417</v>
      </c>
      <c r="Q72" s="153">
        <f t="shared" si="13"/>
        <v>0.033564267472558654</v>
      </c>
      <c r="R72" s="153">
        <f t="shared" si="14"/>
        <v>0.18059350743010033</v>
      </c>
    </row>
    <row r="73" spans="15:18" ht="10.5">
      <c r="O73" s="22">
        <v>15</v>
      </c>
      <c r="P73" s="153">
        <f t="shared" si="12"/>
        <v>0.003173763425096635</v>
      </c>
      <c r="Q73" s="153">
        <f t="shared" si="13"/>
        <v>0.0007245160522174301</v>
      </c>
      <c r="R73" s="153">
        <f t="shared" si="14"/>
        <v>0.003898279477314065</v>
      </c>
    </row>
    <row r="74" spans="16:18" ht="10.5">
      <c r="P74" s="8">
        <f>J42</f>
        <v>1.436730880786514</v>
      </c>
      <c r="Q74" s="8">
        <f>P42</f>
        <v>0.3279811524750373</v>
      </c>
      <c r="R74" s="8">
        <f>SUM(R59:R73)</f>
        <v>1.7647120332615516</v>
      </c>
    </row>
    <row r="75" spans="16:17" ht="10.5">
      <c r="P75" s="8"/>
      <c r="Q75" s="8"/>
    </row>
    <row r="76" spans="16:17" ht="10.5">
      <c r="P76" s="8"/>
      <c r="Q76" s="8"/>
    </row>
    <row r="77" spans="16:17" ht="10.5">
      <c r="P77" s="8"/>
      <c r="Q77" s="8"/>
    </row>
    <row r="78" spans="16:17" ht="10.5">
      <c r="P78" s="8"/>
      <c r="Q78" s="8"/>
    </row>
    <row r="79" spans="16:17" ht="10.5">
      <c r="P79" s="8"/>
      <c r="Q79" s="8"/>
    </row>
    <row r="80" spans="16:17" ht="10.5">
      <c r="P80" s="8"/>
      <c r="Q80" s="8"/>
    </row>
    <row r="81" spans="16:17" ht="10.5">
      <c r="P81" s="8"/>
      <c r="Q81" s="8"/>
    </row>
    <row r="82" spans="16:17" ht="10.5">
      <c r="P82" s="8"/>
      <c r="Q82" s="8"/>
    </row>
    <row r="83" spans="16:17" ht="10.5">
      <c r="P83" s="8"/>
      <c r="Q83" s="8"/>
    </row>
    <row r="84" spans="16:17" ht="10.5">
      <c r="P84" s="8"/>
      <c r="Q84" s="8"/>
    </row>
    <row r="85" spans="16:17" ht="10.5">
      <c r="P85" s="8"/>
      <c r="Q85" s="8"/>
    </row>
    <row r="86" spans="16:17" ht="10.5">
      <c r="P86" s="8"/>
      <c r="Q86" s="8"/>
    </row>
    <row r="87" spans="16:17" ht="10.5">
      <c r="P87" s="8"/>
      <c r="Q87" s="8"/>
    </row>
    <row r="88" spans="16:17" ht="10.5">
      <c r="P88" s="8"/>
      <c r="Q88" s="8"/>
    </row>
    <row r="89" spans="16:17" ht="10.5">
      <c r="P89" s="8"/>
      <c r="Q89" s="8"/>
    </row>
    <row r="90" spans="16:17" ht="10.5">
      <c r="P90" s="8"/>
      <c r="Q90" s="8"/>
    </row>
    <row r="91" spans="16:17" ht="10.5">
      <c r="P91" s="8"/>
      <c r="Q91" s="8"/>
    </row>
    <row r="92" spans="16:17" ht="10.5">
      <c r="P92" s="8"/>
      <c r="Q92" s="8"/>
    </row>
    <row r="93" spans="16:17" ht="10.5">
      <c r="P93" s="8"/>
      <c r="Q93" s="8"/>
    </row>
  </sheetData>
  <sheetProtection/>
  <mergeCells count="26">
    <mergeCell ref="C53:D53"/>
    <mergeCell ref="E53:F53"/>
    <mergeCell ref="G53:H53"/>
    <mergeCell ref="C51:D51"/>
    <mergeCell ref="E51:F51"/>
    <mergeCell ref="G51:H51"/>
    <mergeCell ref="C52:D52"/>
    <mergeCell ref="E52:F52"/>
    <mergeCell ref="G52:H52"/>
    <mergeCell ref="G46:H46"/>
    <mergeCell ref="G47:H47"/>
    <mergeCell ref="E7:E41"/>
    <mergeCell ref="C7:C41"/>
    <mergeCell ref="D7:D41"/>
    <mergeCell ref="E45:F45"/>
    <mergeCell ref="C45:D45"/>
    <mergeCell ref="G48:H48"/>
    <mergeCell ref="L7:L41"/>
    <mergeCell ref="M7:M41"/>
    <mergeCell ref="C47:D47"/>
    <mergeCell ref="C48:D48"/>
    <mergeCell ref="E46:F46"/>
    <mergeCell ref="E47:F47"/>
    <mergeCell ref="E48:F48"/>
    <mergeCell ref="C46:D46"/>
    <mergeCell ref="G45:H45"/>
  </mergeCells>
  <hyperlinks>
    <hyperlink ref="J1" location="目次!A1" display="目次へ戻る"/>
  </hyperlinks>
  <printOptions/>
  <pageMargins left="0.3937007874015748" right="0.3937007874015748" top="0.984251968503937" bottom="0.984251968503937" header="0.5118110236220472" footer="0.5118110236220472"/>
  <pageSetup horizontalDpi="600" verticalDpi="600" orientation="landscape" paperSize="9" scale="60" r:id="rId3"/>
  <legacyDrawing r:id="rId2"/>
</worksheet>
</file>

<file path=xl/worksheets/sheet9.xml><?xml version="1.0" encoding="utf-8"?>
<worksheet xmlns="http://schemas.openxmlformats.org/spreadsheetml/2006/main" xmlns:r="http://schemas.openxmlformats.org/officeDocument/2006/relationships">
  <dimension ref="B1:J18"/>
  <sheetViews>
    <sheetView zoomScalePageLayoutView="0" workbookViewId="0" topLeftCell="C1">
      <selection activeCell="R11" sqref="R11"/>
    </sheetView>
  </sheetViews>
  <sheetFormatPr defaultColWidth="9.375" defaultRowHeight="15.75" customHeight="1"/>
  <cols>
    <col min="1" max="1" width="9.375" style="225" customWidth="1"/>
    <col min="2" max="2" width="7.625" style="225" bestFit="1" customWidth="1"/>
    <col min="3" max="3" width="30.50390625" style="225" customWidth="1"/>
    <col min="4" max="4" width="12.125" style="225" customWidth="1"/>
    <col min="5" max="5" width="21.125" style="225" bestFit="1" customWidth="1"/>
    <col min="6" max="6" width="18.875" style="225" customWidth="1"/>
    <col min="7" max="7" width="13.50390625" style="225" customWidth="1"/>
    <col min="8" max="8" width="12.50390625" style="225" customWidth="1"/>
    <col min="9" max="9" width="11.125" style="225" customWidth="1"/>
    <col min="10" max="10" width="12.875" style="225" customWidth="1"/>
    <col min="11" max="16384" width="9.375" style="225" customWidth="1"/>
  </cols>
  <sheetData>
    <row r="1" spans="2:10" s="226" customFormat="1" ht="16.5" customHeight="1">
      <c r="B1" s="361"/>
      <c r="C1" s="363"/>
      <c r="D1" s="355" t="s">
        <v>261</v>
      </c>
      <c r="E1" s="365" t="s">
        <v>262</v>
      </c>
      <c r="F1" s="365" t="s">
        <v>263</v>
      </c>
      <c r="G1" s="355" t="s">
        <v>264</v>
      </c>
      <c r="H1" s="355" t="s">
        <v>265</v>
      </c>
      <c r="I1" s="357" t="s">
        <v>266</v>
      </c>
      <c r="J1" s="359" t="s">
        <v>267</v>
      </c>
    </row>
    <row r="2" spans="2:10" s="227" customFormat="1" ht="52.5" customHeight="1">
      <c r="B2" s="362"/>
      <c r="C2" s="364"/>
      <c r="D2" s="356"/>
      <c r="E2" s="366"/>
      <c r="F2" s="366"/>
      <c r="G2" s="356"/>
      <c r="H2" s="356"/>
      <c r="I2" s="358"/>
      <c r="J2" s="360"/>
    </row>
    <row r="3" spans="2:10" s="228" customFormat="1" ht="17.25" customHeight="1">
      <c r="B3" s="229" t="s">
        <v>268</v>
      </c>
      <c r="C3" s="232" t="s">
        <v>283</v>
      </c>
      <c r="D3" s="243">
        <f>+データinput!M3</f>
        <v>0</v>
      </c>
      <c r="E3" s="235">
        <v>0.2479964063379579</v>
      </c>
      <c r="F3" s="236">
        <v>0.046687634342099105</v>
      </c>
      <c r="G3" s="247">
        <f aca="true" t="shared" si="0" ref="G3:G9">D3*E3</f>
        <v>0</v>
      </c>
      <c r="H3" s="247">
        <f aca="true" t="shared" si="1" ref="H3:H11">D3*F3</f>
        <v>0</v>
      </c>
      <c r="I3" s="239"/>
      <c r="J3" s="243">
        <f aca="true" t="shared" si="2" ref="J3:J17">ROUND(D3-G3-H3+I3,0)</f>
        <v>0</v>
      </c>
    </row>
    <row r="4" spans="2:10" s="228" customFormat="1" ht="17.25" customHeight="1">
      <c r="B4" s="229" t="s">
        <v>269</v>
      </c>
      <c r="C4" s="232" t="s">
        <v>284</v>
      </c>
      <c r="D4" s="243">
        <f>+データinput!M4</f>
        <v>0</v>
      </c>
      <c r="E4" s="235">
        <v>0.19702433337420788</v>
      </c>
      <c r="F4" s="236">
        <v>0.43822247108668766</v>
      </c>
      <c r="G4" s="247">
        <f t="shared" si="0"/>
        <v>0</v>
      </c>
      <c r="H4" s="247">
        <f t="shared" si="1"/>
        <v>0</v>
      </c>
      <c r="I4" s="239"/>
      <c r="J4" s="243">
        <f t="shared" si="2"/>
        <v>0</v>
      </c>
    </row>
    <row r="5" spans="2:10" s="228" customFormat="1" ht="17.25" customHeight="1">
      <c r="B5" s="229" t="s">
        <v>270</v>
      </c>
      <c r="C5" s="232" t="s">
        <v>285</v>
      </c>
      <c r="D5" s="243">
        <f>+データinput!M5</f>
        <v>1150</v>
      </c>
      <c r="E5" s="235">
        <v>0.31923824130874107</v>
      </c>
      <c r="F5" s="236">
        <v>0.04267116122556952</v>
      </c>
      <c r="G5" s="247">
        <f t="shared" si="0"/>
        <v>367.1239775050522</v>
      </c>
      <c r="H5" s="247">
        <f t="shared" si="1"/>
        <v>49.07183540940495</v>
      </c>
      <c r="I5" s="239"/>
      <c r="J5" s="243">
        <f t="shared" si="2"/>
        <v>734</v>
      </c>
    </row>
    <row r="6" spans="2:10" s="228" customFormat="1" ht="17.25" customHeight="1">
      <c r="B6" s="229" t="s">
        <v>271</v>
      </c>
      <c r="C6" s="232" t="s">
        <v>286</v>
      </c>
      <c r="D6" s="243">
        <f>+データinput!M6</f>
        <v>0</v>
      </c>
      <c r="E6" s="235">
        <v>0.1839396278461451</v>
      </c>
      <c r="F6" s="236">
        <v>0.032571363801411124</v>
      </c>
      <c r="G6" s="247">
        <f t="shared" si="0"/>
        <v>0</v>
      </c>
      <c r="H6" s="247">
        <f t="shared" si="1"/>
        <v>0</v>
      </c>
      <c r="I6" s="239"/>
      <c r="J6" s="243">
        <f t="shared" si="2"/>
        <v>0</v>
      </c>
    </row>
    <row r="7" spans="2:10" s="228" customFormat="1" ht="17.25" customHeight="1">
      <c r="B7" s="229" t="s">
        <v>272</v>
      </c>
      <c r="C7" s="232" t="s">
        <v>287</v>
      </c>
      <c r="D7" s="243">
        <f>+データinput!M7</f>
        <v>0</v>
      </c>
      <c r="E7" s="235">
        <v>0.21773525912273103</v>
      </c>
      <c r="F7" s="236">
        <v>0.01831511604625992</v>
      </c>
      <c r="G7" s="247">
        <f t="shared" si="0"/>
        <v>0</v>
      </c>
      <c r="H7" s="247">
        <f t="shared" si="1"/>
        <v>0</v>
      </c>
      <c r="I7" s="239"/>
      <c r="J7" s="243">
        <f t="shared" si="2"/>
        <v>0</v>
      </c>
    </row>
    <row r="8" spans="2:10" s="228" customFormat="1" ht="17.25" customHeight="1">
      <c r="B8" s="229" t="s">
        <v>273</v>
      </c>
      <c r="C8" s="234" t="s">
        <v>296</v>
      </c>
      <c r="D8" s="243">
        <f>+データinput!M8</f>
        <v>270000</v>
      </c>
      <c r="E8" s="235">
        <v>0</v>
      </c>
      <c r="F8" s="236">
        <v>0</v>
      </c>
      <c r="G8" s="247">
        <f t="shared" si="0"/>
        <v>0</v>
      </c>
      <c r="H8" s="247">
        <f t="shared" si="1"/>
        <v>0</v>
      </c>
      <c r="I8" s="239"/>
      <c r="J8" s="243">
        <f t="shared" si="2"/>
        <v>270000</v>
      </c>
    </row>
    <row r="9" spans="2:10" s="228" customFormat="1" ht="17.25" customHeight="1">
      <c r="B9" s="229" t="s">
        <v>274</v>
      </c>
      <c r="C9" s="232" t="s">
        <v>288</v>
      </c>
      <c r="D9" s="243">
        <f>+データinput!M9</f>
        <v>0</v>
      </c>
      <c r="E9" s="235">
        <v>0</v>
      </c>
      <c r="F9" s="236">
        <v>0</v>
      </c>
      <c r="G9" s="247">
        <f t="shared" si="0"/>
        <v>0</v>
      </c>
      <c r="H9" s="247">
        <f t="shared" si="1"/>
        <v>0</v>
      </c>
      <c r="I9" s="239"/>
      <c r="J9" s="243">
        <f t="shared" si="2"/>
        <v>0</v>
      </c>
    </row>
    <row r="10" spans="2:10" s="228" customFormat="1" ht="17.25" customHeight="1">
      <c r="B10" s="229" t="s">
        <v>275</v>
      </c>
      <c r="C10" s="232" t="s">
        <v>1</v>
      </c>
      <c r="D10" s="243">
        <f>+データinput!M10</f>
        <v>6000</v>
      </c>
      <c r="E10" s="235">
        <v>-59.91842768687182</v>
      </c>
      <c r="F10" s="236">
        <v>0</v>
      </c>
      <c r="G10" s="240"/>
      <c r="H10" s="247">
        <f t="shared" si="1"/>
        <v>0</v>
      </c>
      <c r="I10" s="241">
        <f>+G18</f>
        <v>424.89931585372295</v>
      </c>
      <c r="J10" s="243">
        <f t="shared" si="2"/>
        <v>6425</v>
      </c>
    </row>
    <row r="11" spans="2:10" s="228" customFormat="1" ht="17.25" customHeight="1">
      <c r="B11" s="229" t="s">
        <v>276</v>
      </c>
      <c r="C11" s="232" t="s">
        <v>289</v>
      </c>
      <c r="D11" s="243">
        <f>+データinput!M11</f>
        <v>150</v>
      </c>
      <c r="E11" s="235">
        <v>0</v>
      </c>
      <c r="F11" s="236">
        <v>0</v>
      </c>
      <c r="G11" s="247">
        <f aca="true" t="shared" si="3" ref="G11:G17">D11*E11</f>
        <v>0</v>
      </c>
      <c r="H11" s="247">
        <f t="shared" si="1"/>
        <v>0</v>
      </c>
      <c r="I11" s="239"/>
      <c r="J11" s="243">
        <f t="shared" si="2"/>
        <v>150</v>
      </c>
    </row>
    <row r="12" spans="2:10" s="228" customFormat="1" ht="17.25" customHeight="1">
      <c r="B12" s="229" t="s">
        <v>277</v>
      </c>
      <c r="C12" s="232" t="s">
        <v>290</v>
      </c>
      <c r="D12" s="243">
        <f>+データinput!M12</f>
        <v>30480</v>
      </c>
      <c r="E12" s="235">
        <v>0</v>
      </c>
      <c r="F12" s="236">
        <v>-0.3884805074404227</v>
      </c>
      <c r="G12" s="247">
        <f t="shared" si="3"/>
        <v>0</v>
      </c>
      <c r="H12" s="240"/>
      <c r="I12" s="242">
        <f>+H18</f>
        <v>55.0384866396243</v>
      </c>
      <c r="J12" s="243">
        <f t="shared" si="2"/>
        <v>30535</v>
      </c>
    </row>
    <row r="13" spans="2:10" s="228" customFormat="1" ht="17.25" customHeight="1">
      <c r="B13" s="229" t="s">
        <v>278</v>
      </c>
      <c r="C13" s="232" t="s">
        <v>291</v>
      </c>
      <c r="D13" s="243">
        <f>+データinput!M13</f>
        <v>920</v>
      </c>
      <c r="E13" s="235">
        <v>0.061009262425653306</v>
      </c>
      <c r="F13" s="236">
        <v>0.005557687043558766</v>
      </c>
      <c r="G13" s="247">
        <f t="shared" si="3"/>
        <v>56.128521431601044</v>
      </c>
      <c r="H13" s="247">
        <f>D13*F13</f>
        <v>5.113072080074065</v>
      </c>
      <c r="I13" s="239"/>
      <c r="J13" s="243">
        <f t="shared" si="2"/>
        <v>859</v>
      </c>
    </row>
    <row r="14" spans="2:10" s="228" customFormat="1" ht="17.25" customHeight="1">
      <c r="B14" s="229" t="s">
        <v>279</v>
      </c>
      <c r="C14" s="232" t="s">
        <v>292</v>
      </c>
      <c r="D14" s="243">
        <f>+データinput!M14</f>
        <v>0</v>
      </c>
      <c r="E14" s="235">
        <v>0</v>
      </c>
      <c r="F14" s="236">
        <v>0</v>
      </c>
      <c r="G14" s="247">
        <f t="shared" si="3"/>
        <v>0</v>
      </c>
      <c r="H14" s="247">
        <f>D14*F14</f>
        <v>0</v>
      </c>
      <c r="I14" s="239"/>
      <c r="J14" s="243">
        <f t="shared" si="2"/>
        <v>0</v>
      </c>
    </row>
    <row r="15" spans="2:10" s="228" customFormat="1" ht="17.25" customHeight="1">
      <c r="B15" s="229" t="s">
        <v>280</v>
      </c>
      <c r="C15" s="233" t="s">
        <v>293</v>
      </c>
      <c r="D15" s="243">
        <f>+データinput!M15</f>
        <v>0</v>
      </c>
      <c r="E15" s="235">
        <v>0.003466174437927892</v>
      </c>
      <c r="F15" s="236">
        <v>0.0001337147702804473</v>
      </c>
      <c r="G15" s="247">
        <f t="shared" si="3"/>
        <v>0</v>
      </c>
      <c r="H15" s="247">
        <f>D15*F15</f>
        <v>0</v>
      </c>
      <c r="I15" s="239"/>
      <c r="J15" s="243">
        <f t="shared" si="2"/>
        <v>0</v>
      </c>
    </row>
    <row r="16" spans="2:10" s="228" customFormat="1" ht="17.25" customHeight="1">
      <c r="B16" s="229" t="s">
        <v>281</v>
      </c>
      <c r="C16" s="232" t="s">
        <v>294</v>
      </c>
      <c r="D16" s="243">
        <f>+データinput!M16</f>
        <v>65400</v>
      </c>
      <c r="E16" s="235">
        <v>2.5180686805347023E-05</v>
      </c>
      <c r="F16" s="236">
        <v>1.305166896246613E-05</v>
      </c>
      <c r="G16" s="247">
        <f t="shared" si="3"/>
        <v>1.6468169170696954</v>
      </c>
      <c r="H16" s="247">
        <f>D16*F16</f>
        <v>0.8535791501452848</v>
      </c>
      <c r="I16" s="239"/>
      <c r="J16" s="243">
        <f t="shared" si="2"/>
        <v>65397</v>
      </c>
    </row>
    <row r="17" spans="2:10" s="228" customFormat="1" ht="17.25" customHeight="1">
      <c r="B17" s="229" t="s">
        <v>282</v>
      </c>
      <c r="C17" s="232" t="s">
        <v>295</v>
      </c>
      <c r="D17" s="243">
        <f>+データinput!M17</f>
        <v>0</v>
      </c>
      <c r="E17" s="235">
        <v>0.030843931112082976</v>
      </c>
      <c r="F17" s="236">
        <v>0.018788354027523168</v>
      </c>
      <c r="G17" s="247">
        <f t="shared" si="3"/>
        <v>0</v>
      </c>
      <c r="H17" s="247">
        <f>D17*F17</f>
        <v>0</v>
      </c>
      <c r="I17" s="239"/>
      <c r="J17" s="243">
        <f t="shared" si="2"/>
        <v>0</v>
      </c>
    </row>
    <row r="18" spans="2:10" ht="17.25" customHeight="1" thickBot="1">
      <c r="B18" s="230"/>
      <c r="C18" s="244" t="s">
        <v>42</v>
      </c>
      <c r="D18" s="243">
        <f>SUM(D3:D17)</f>
        <v>374100</v>
      </c>
      <c r="E18" s="231"/>
      <c r="F18" s="231"/>
      <c r="G18" s="237">
        <f>SUM(G3:G17)</f>
        <v>424.89931585372295</v>
      </c>
      <c r="H18" s="238">
        <f>SUM(H3:H17)</f>
        <v>55.0384866396243</v>
      </c>
      <c r="I18" s="245">
        <f>SUM(I3:I17)</f>
        <v>479.93780249334725</v>
      </c>
      <c r="J18" s="246">
        <f>SUM(J3:J17)</f>
        <v>374100</v>
      </c>
    </row>
  </sheetData>
  <sheetProtection/>
  <mergeCells count="9">
    <mergeCell ref="G1:G2"/>
    <mergeCell ref="H1:H2"/>
    <mergeCell ref="I1:I2"/>
    <mergeCell ref="J1:J2"/>
    <mergeCell ref="B1:B2"/>
    <mergeCell ref="C1:C2"/>
    <mergeCell ref="D1:D2"/>
    <mergeCell ref="E1:E2"/>
    <mergeCell ref="F1:F2"/>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ＦＭユーザ</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ＦＭＶユーザ</dc:creator>
  <cp:keywords/>
  <dc:description/>
  <cp:lastModifiedBy>一男 後藤</cp:lastModifiedBy>
  <cp:lastPrinted>2024-04-07T12:12:19Z</cp:lastPrinted>
  <dcterms:created xsi:type="dcterms:W3CDTF">1999-11-19T00:08:57Z</dcterms:created>
  <dcterms:modified xsi:type="dcterms:W3CDTF">2024-04-09T05:23:17Z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